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DATA SHEET" sheetId="1" r:id="rId1"/>
    <sheet name="chassis" sheetId="2" r:id="rId2"/>
    <sheet name="weapons_shields" sheetId="3" r:id="rId3"/>
    <sheet name="ability" sheetId="4" r:id="rId4"/>
    <sheet name="pilot" sheetId="5" r:id="rId5"/>
  </sheets>
  <definedNames>
    <definedName name="_xlnm.Print_Area" localSheetId="0">'DATA SHEET'!$A$1:$N$60</definedName>
    <definedName name="abil">'ability'!$A$2:$A$49</definedName>
    <definedName name="ccombat">'weapons_shields'!$A$27:$A$33</definedName>
    <definedName name="Cosmic_Era_Units">'chassis'!$D$31:$D$35</definedName>
    <definedName name="Early_UC_Units">'chassis'!$D$14:$D$18</definedName>
    <definedName name="epoca">'chassis'!$D$8:$D$10</definedName>
    <definedName name="extrascafo">'chassis'!$C$39:$C$43</definedName>
    <definedName name="hmods">'pilot'!$C$33:$C$40</definedName>
    <definedName name="htraits">'pilot'!$C$17:$C$29</definedName>
    <definedName name="Later_UC_Units">'chassis'!$D$23:$D$27</definedName>
    <definedName name="mods">'pilot'!$A$33:$A$41</definedName>
    <definedName name="mov1">'chassis'!$B$3:$B$5</definedName>
    <definedName name="rangew">'weapons_shields'!$A$2:$A$22</definedName>
    <definedName name="rank">'pilot'!$A$2:$A$11</definedName>
    <definedName name="scudi">'weapons_shields'!$B$38:$B$42</definedName>
    <definedName name="selepoca">'DATA SHEET'!$J$4</definedName>
    <definedName name="traits">'pilot'!$A$17:$A$30</definedName>
  </definedNames>
  <calcPr fullCalcOnLoad="1"/>
</workbook>
</file>

<file path=xl/sharedStrings.xml><?xml version="1.0" encoding="utf-8"?>
<sst xmlns="http://schemas.openxmlformats.org/spreadsheetml/2006/main" count="583" uniqueCount="319">
  <si>
    <t>MOBILE SUIT STAT SHEET</t>
  </si>
  <si>
    <t>MOBILE SUIT</t>
  </si>
  <si>
    <t>POINTS</t>
  </si>
  <si>
    <t>NAME</t>
  </si>
  <si>
    <t>G. Era</t>
  </si>
  <si>
    <t>Early_UC_Units</t>
  </si>
  <si>
    <t>MOVEMENT</t>
  </si>
  <si>
    <t xml:space="preserve">6” </t>
  </si>
  <si>
    <t>SHIELD TYPE</t>
  </si>
  <si>
    <t>None</t>
  </si>
  <si>
    <t>Integrity</t>
  </si>
  <si>
    <t>Armour</t>
  </si>
  <si>
    <t>BOOST</t>
  </si>
  <si>
    <t>ARMOUR</t>
  </si>
  <si>
    <t xml:space="preserve">1 Steel </t>
  </si>
  <si>
    <t>Extra Armour</t>
  </si>
  <si>
    <t>WEAPON</t>
  </si>
  <si>
    <t xml:space="preserve">CLASS </t>
  </si>
  <si>
    <t>EQUIP</t>
  </si>
  <si>
    <t>TAGS*</t>
  </si>
  <si>
    <t xml:space="preserve">RELOAD </t>
  </si>
  <si>
    <t xml:space="preserve">SHOTS </t>
  </si>
  <si>
    <t xml:space="preserve">ACC </t>
  </si>
  <si>
    <t xml:space="preserve">CRIT </t>
  </si>
  <si>
    <t>RANGE</t>
  </si>
  <si>
    <t>DAM</t>
  </si>
  <si>
    <t>PTS</t>
  </si>
  <si>
    <t>C/COMBAT</t>
  </si>
  <si>
    <t>TAGS</t>
  </si>
  <si>
    <t>DEX</t>
  </si>
  <si>
    <t>ATTACK</t>
  </si>
  <si>
    <t>ACC</t>
  </si>
  <si>
    <t>CRIT</t>
  </si>
  <si>
    <t>Damages</t>
  </si>
  <si>
    <t>Liv1</t>
  </si>
  <si>
    <t>Lv2</t>
  </si>
  <si>
    <t>Head</t>
  </si>
  <si>
    <t>Torso</t>
  </si>
  <si>
    <t>Arms</t>
  </si>
  <si>
    <t>Legs</t>
  </si>
  <si>
    <t>MS ABILITY</t>
  </si>
  <si>
    <t>DESCRIPTION</t>
  </si>
  <si>
    <t>TYPE</t>
  </si>
  <si>
    <t>Qt</t>
  </si>
  <si>
    <t>Upd. IF QT. ≠1</t>
  </si>
  <si>
    <t>Shield</t>
  </si>
  <si>
    <t>Morale</t>
  </si>
  <si>
    <t>Steady</t>
  </si>
  <si>
    <t>Wavering</t>
  </si>
  <si>
    <t>Routed</t>
  </si>
  <si>
    <t>Unit Integrity</t>
  </si>
  <si>
    <t>Pilot Health</t>
  </si>
  <si>
    <t>Healthy</t>
  </si>
  <si>
    <t>PILOT</t>
  </si>
  <si>
    <t>RANK</t>
  </si>
  <si>
    <t>TRAITS</t>
  </si>
  <si>
    <t>MODIF.</t>
  </si>
  <si>
    <t>Worn-out</t>
  </si>
  <si>
    <t>Frail</t>
  </si>
  <si>
    <t>HERO</t>
  </si>
  <si>
    <t>No</t>
  </si>
  <si>
    <t>Sickly</t>
  </si>
  <si>
    <t>Fading</t>
  </si>
  <si>
    <t>Dead</t>
  </si>
  <si>
    <t>HEROIC TRAITS</t>
  </si>
  <si>
    <t>Pilot Mind</t>
  </si>
  <si>
    <t>Fine</t>
  </si>
  <si>
    <t>On Edge</t>
  </si>
  <si>
    <t>Nervous</t>
  </si>
  <si>
    <t>MODIFICATIONS</t>
  </si>
  <si>
    <t>HEROIC MODIFICATIONS</t>
  </si>
  <si>
    <t>Rattled</t>
  </si>
  <si>
    <t>Breaking</t>
  </si>
  <si>
    <t>Gone</t>
  </si>
  <si>
    <t>NOTE:</t>
  </si>
  <si>
    <t xml:space="preserve">Serve solo per calcolare il costo dei vari ms.  </t>
  </si>
  <si>
    <t>I dati possono essere copiati/trascritti sui “data sheet”</t>
  </si>
  <si>
    <t>Seguite I passaggi dal 1 a 12…</t>
  </si>
  <si>
    <t>Nota sul punto 1-4</t>
  </si>
  <si>
    <t>Non ho voluto usare VBA o Macro quindi se cambiate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</si>
  <si>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“EPOCA” [1]</t>
    </r>
    <r>
      <rPr>
        <sz val="10"/>
        <rFont val="Arial"/>
        <family val="2"/>
      </rPr>
      <t xml:space="preserve"> dovete anche cambiare “</t>
    </r>
    <r>
      <rPr>
        <b/>
        <sz val="10"/>
        <rFont val="Arial"/>
        <family val="2"/>
      </rPr>
      <t>ARMOUR” [4]</t>
    </r>
  </si>
  <si>
    <t>altrimenti vi da errore #N/D il calcolo del costo armatura</t>
  </si>
  <si>
    <t>GUDAM WIKI</t>
  </si>
  <si>
    <t>Per info sui profili</t>
  </si>
  <si>
    <t>gundam.wikia.com</t>
  </si>
  <si>
    <t>MS DATA SHEET VALUES CALCULATOR by PW ver:1.2</t>
  </si>
  <si>
    <t>Movimento</t>
  </si>
  <si>
    <t xml:space="preserve">Livello </t>
  </si>
  <si>
    <t xml:space="preserve">Boost </t>
  </si>
  <si>
    <t xml:space="preserve">Ms </t>
  </si>
  <si>
    <t>Pt</t>
  </si>
  <si>
    <t xml:space="preserve">12” </t>
  </si>
  <si>
    <t>Tutti i MS prodotti in massa/prima linea</t>
  </si>
  <si>
    <t xml:space="preserve">10” </t>
  </si>
  <si>
    <t xml:space="preserve">20” </t>
  </si>
  <si>
    <t>MS non di serie o specializzati.
I mobile fighter p36 fanno parte di questa categoria</t>
  </si>
  <si>
    <t xml:space="preserve">14” </t>
  </si>
  <si>
    <t xml:space="preserve">28” </t>
  </si>
  <si>
    <t>MS unici la quale velocità è Leggendaria</t>
  </si>
  <si>
    <t>Epoca</t>
  </si>
  <si>
    <t>Later_UC_Units</t>
  </si>
  <si>
    <t>Cosmic_Era_Units</t>
  </si>
  <si>
    <t>Epoca: Early U.C. Units (One Year War)</t>
  </si>
  <si>
    <t xml:space="preserve">LVL/materiale </t>
  </si>
  <si>
    <t>PT</t>
  </si>
  <si>
    <t xml:space="preserve">Dadi </t>
  </si>
  <si>
    <t xml:space="preserve">Punti scafo </t>
  </si>
  <si>
    <t xml:space="preserve">1/6+ </t>
  </si>
  <si>
    <t xml:space="preserve">2 Super-Hard Steel </t>
  </si>
  <si>
    <t xml:space="preserve">2/5+ </t>
  </si>
  <si>
    <t>3 Titanium Composite / Alloy</t>
  </si>
  <si>
    <t xml:space="preserve">2/4+ </t>
  </si>
  <si>
    <t>4 Gundarium / Lunar Titanium</t>
  </si>
  <si>
    <t xml:space="preserve">3/4+ </t>
  </si>
  <si>
    <t xml:space="preserve">5 Abnormally Tough </t>
  </si>
  <si>
    <t xml:space="preserve">3/3+ </t>
  </si>
  <si>
    <t>Epoca: Later U.C. Units</t>
  </si>
  <si>
    <t xml:space="preserve">1 Steel / Super-Hard Steel </t>
  </si>
  <si>
    <t>2 Titanium Composite / Alloy</t>
  </si>
  <si>
    <t>3 Gundarium a or Gundarium b</t>
  </si>
  <si>
    <t xml:space="preserve">4 Gundarium g </t>
  </si>
  <si>
    <t>5 Gundarium / Superior Armour</t>
  </si>
  <si>
    <t>Epoca: Cosmic Era Units</t>
  </si>
  <si>
    <t xml:space="preserve">1 Non-Phase Shift Armour </t>
  </si>
  <si>
    <t xml:space="preserve">2 Phase Shift Armour </t>
  </si>
  <si>
    <t xml:space="preserve">3 Trans Phase Armour </t>
  </si>
  <si>
    <t>4 Variable Phase Shift Armour</t>
  </si>
  <si>
    <t xml:space="preserve">5 Any Superior Armour </t>
  </si>
  <si>
    <t>In oltre è possibile aggiungere/ rimuovere punti scafo</t>
  </si>
  <si>
    <t xml:space="preserve">Punti Scafo </t>
  </si>
  <si>
    <t xml:space="preserve">TYPE </t>
  </si>
  <si>
    <t>Vulcan Guns</t>
  </si>
  <si>
    <t>Low Cal</t>
  </si>
  <si>
    <t>M</t>
  </si>
  <si>
    <t>PB</t>
  </si>
  <si>
    <t>N/A</t>
  </si>
  <si>
    <t>3 dice</t>
  </si>
  <si>
    <t>5+</t>
  </si>
  <si>
    <t>0” – 12”</t>
  </si>
  <si>
    <t>70 – 99mm low-calibre guns</t>
  </si>
  <si>
    <t>C</t>
  </si>
  <si>
    <t>-</t>
  </si>
  <si>
    <t>4+</t>
  </si>
  <si>
    <t>6” – 24”</t>
  </si>
  <si>
    <t>100 - 130mm med-calibre guns</t>
  </si>
  <si>
    <t>Med Cal</t>
  </si>
  <si>
    <t>2 dice</t>
  </si>
  <si>
    <t>6+</t>
  </si>
  <si>
    <t>150 - 200mm Shotguns</t>
  </si>
  <si>
    <t>Sp, LA</t>
  </si>
  <si>
    <t>0” – 18”</t>
  </si>
  <si>
    <t>Low-Med. Sniper Riﬂes &amp; Cannons 70-130mm</t>
  </si>
  <si>
    <t>Varies</t>
  </si>
  <si>
    <t>C/M</t>
  </si>
  <si>
    <t>P, RQ [Sn] [V]</t>
  </si>
  <si>
    <t>Quick</t>
  </si>
  <si>
    <t>1 die</t>
  </si>
  <si>
    <t>3+</t>
  </si>
  <si>
    <t>12” – 48”</t>
  </si>
  <si>
    <t>High-cal. Sniper Riﬂes &amp; Cannons 131-180mm</t>
  </si>
  <si>
    <t>High Cal</t>
  </si>
  <si>
    <t>P, RS [Sn] [V]</t>
  </si>
  <si>
    <t>Slow</t>
  </si>
  <si>
    <t>24” – 48”</t>
  </si>
  <si>
    <t>200mm+ Cannons</t>
  </si>
  <si>
    <t>Explosive</t>
  </si>
  <si>
    <t>P, B, RQ [V]</t>
  </si>
  <si>
    <t>Gatling Guns / Cannons</t>
  </si>
  <si>
    <t>RQ</t>
  </si>
  <si>
    <t>D6 Shots</t>
  </si>
  <si>
    <t>12” – 36”</t>
  </si>
  <si>
    <t>Beam Guns, Beam Riﬂes</t>
  </si>
  <si>
    <t>Beam</t>
  </si>
  <si>
    <t>P</t>
  </si>
  <si>
    <t>Large Beam Riﬂes, Beam Sniper Riﬂes</t>
  </si>
  <si>
    <t>P, RS</t>
  </si>
  <si>
    <t>2+</t>
  </si>
  <si>
    <t>Spray/scatter Beam Funnel/Bit Beams</t>
  </si>
  <si>
    <t>Gatling Beams</t>
  </si>
  <si>
    <t>Beam Cannons &amp; Mega Part. Guns</t>
  </si>
  <si>
    <t>Beam Bazookas</t>
  </si>
  <si>
    <t>P, B, RS</t>
  </si>
  <si>
    <t>18” – 48”</t>
  </si>
  <si>
    <t>Beam Launchers</t>
  </si>
  <si>
    <t>Sturmfausts</t>
  </si>
  <si>
    <t>P, D</t>
  </si>
  <si>
    <t>6” – 18”</t>
  </si>
  <si>
    <t>Rockets, Needle Missiles, Missile Pods</t>
  </si>
  <si>
    <t>B, RQ [V]</t>
  </si>
  <si>
    <t>Anti-ship Missiles, Torpedoes</t>
  </si>
  <si>
    <t>B, P, RQ [V]</t>
  </si>
  <si>
    <t>Multi-Launcher (MLRS)</t>
  </si>
  <si>
    <t>B, RS, MT [V]</t>
  </si>
  <si>
    <t>5 dice</t>
  </si>
  <si>
    <t>200 - 300mm Bazookas &amp; Cannons</t>
  </si>
  <si>
    <t>P, B, RQ</t>
  </si>
  <si>
    <t>300mm+ Bazookas</t>
  </si>
  <si>
    <t>Unarmed/MS-Fists</t>
  </si>
  <si>
    <t>Vulcan-Guns</t>
  </si>
  <si>
    <t>Claws, Spikes, Nails</t>
  </si>
  <si>
    <t>PS</t>
  </si>
  <si>
    <t>Lances, Spears, Maces, Hammers</t>
  </si>
  <si>
    <t>Heat-Hawks, Metal Blades</t>
  </si>
  <si>
    <t>Heat Blades, Heat Rods</t>
  </si>
  <si>
    <t>Beam Blades, Beam Sabers</t>
  </si>
  <si>
    <t>BONUS</t>
  </si>
  <si>
    <t>INTEGRITY</t>
  </si>
  <si>
    <t>These shields are 1/3 the length of the mobile suit or smaller.</t>
  </si>
  <si>
    <t>Light</t>
  </si>
  <si>
    <t>1d/6</t>
  </si>
  <si>
    <t>These shields are about 1/2 to 2/3 the length of the mobile suit using it.</t>
  </si>
  <si>
    <t>Medium</t>
  </si>
  <si>
    <t>2d/5+</t>
  </si>
  <si>
    <t>These shields are about the same length as the mobile suit using it.</t>
  </si>
  <si>
    <t>Heavy</t>
  </si>
  <si>
    <t>2d/4+</t>
  </si>
  <si>
    <t>These shields are larger than the mobile suit using it!</t>
  </si>
  <si>
    <t>Super-Heavy</t>
  </si>
  <si>
    <t>3d/4+</t>
  </si>
  <si>
    <t xml:space="preserve"> *°° NON selezionabili con: MMS INFOPACK 1.05</t>
  </si>
  <si>
    <t>Afterburner</t>
  </si>
  <si>
    <t>&lt;Active&gt;</t>
  </si>
  <si>
    <t>X each</t>
  </si>
  <si>
    <t>Aircraft ***</t>
  </si>
  <si>
    <t>&lt;Passive&gt;</t>
  </si>
  <si>
    <t>Amphibious</t>
  </si>
  <si>
    <t>Blitzkrieg / Hunter</t>
  </si>
  <si>
    <t>Anti-Beam Coating</t>
  </si>
  <si>
    <t>Beam Flayer</t>
  </si>
  <si>
    <t>Beam Jitte</t>
  </si>
  <si>
    <t>Bomber ***</t>
  </si>
  <si>
    <t>X Bombload</t>
  </si>
  <si>
    <t>Chobham Armour</t>
  </si>
  <si>
    <t>Core Block System ***</t>
  </si>
  <si>
    <t>Cracker</t>
  </si>
  <si>
    <t>Dig in!</t>
  </si>
  <si>
    <t>Energy Siphon</t>
  </si>
  <si>
    <t>Extra Fuel</t>
  </si>
  <si>
    <t>Fire Support</t>
  </si>
  <si>
    <t>Flight Mode</t>
  </si>
  <si>
    <t>Grapple Hook</t>
  </si>
  <si>
    <t>Heat Radiation</t>
  </si>
  <si>
    <t>X Dice</t>
  </si>
  <si>
    <t>Heat Rod</t>
  </si>
  <si>
    <t>Heat Wire</t>
  </si>
  <si>
    <t>Hit &amp; Run</t>
  </si>
  <si>
    <t>Hover ***</t>
  </si>
  <si>
    <t>Hydrojets</t>
  </si>
  <si>
    <t>Large</t>
  </si>
  <si>
    <t>Limited Armament</t>
  </si>
  <si>
    <t>Mighty Shield</t>
  </si>
  <si>
    <t>Mobile Suit Transport ***</t>
  </si>
  <si>
    <t>Movable Frame</t>
  </si>
  <si>
    <t>Obsolete</t>
  </si>
  <si>
    <t>Panoramic Cockpit</t>
  </si>
  <si>
    <t>Parachute Pack</t>
  </si>
  <si>
    <t>Parting Shot</t>
  </si>
  <si>
    <t>Platoon / Squadron Leader</t>
  </si>
  <si>
    <t>Poor Balance</t>
  </si>
  <si>
    <t>Scatter Beam / Smoke Launcher</t>
  </si>
  <si>
    <t>Scout</t>
  </si>
  <si>
    <t>MassedFire / Sieg Zeon!</t>
  </si>
  <si>
    <t>Small ***</t>
  </si>
  <si>
    <t>Smoke Screen</t>
  </si>
  <si>
    <t>Solid Defence</t>
  </si>
  <si>
    <t>Spacecraft ***</t>
  </si>
  <si>
    <t>Turreted ***</t>
  </si>
  <si>
    <t>Tracked</t>
  </si>
  <si>
    <t>Troop Carrier ***</t>
  </si>
  <si>
    <t>Unwieldy</t>
  </si>
  <si>
    <t>Vertical Take-Off and Landing (VTOL)</t>
  </si>
  <si>
    <t>Wheeled ***</t>
  </si>
  <si>
    <t>Weapon Pack</t>
  </si>
  <si>
    <t>Yes</t>
  </si>
  <si>
    <t>In aggiunta, indipendentemente dal al grado, un pilota può prendere fino a 3 Tratti eroici e 2 Modifiche eroiche per 100 pt cad</t>
  </si>
  <si>
    <t>Traits List</t>
  </si>
  <si>
    <t>Heroic Traits</t>
  </si>
  <si>
    <t>Ambusher</t>
  </si>
  <si>
    <t>Commander</t>
  </si>
  <si>
    <t>Controlled Aim</t>
  </si>
  <si>
    <t>Duelist</t>
  </si>
  <si>
    <t>Fierce</t>
  </si>
  <si>
    <t>Elusive</t>
  </si>
  <si>
    <t>Fortunate</t>
  </si>
  <si>
    <t>Flanker</t>
  </si>
  <si>
    <t>Gallant</t>
  </si>
  <si>
    <t>Impenetrable</t>
  </si>
  <si>
    <t>Leader</t>
  </si>
  <si>
    <t>Jack of all Trades</t>
  </si>
  <si>
    <t>Mechanic</t>
  </si>
  <si>
    <t>Newtype Level 1</t>
  </si>
  <si>
    <t>Merciful</t>
  </si>
  <si>
    <t>Newtype Level 2</t>
  </si>
  <si>
    <t>Cyber-Newtype</t>
  </si>
  <si>
    <t>Newtype Level 3</t>
  </si>
  <si>
    <t>Rash</t>
  </si>
  <si>
    <t>Reckless</t>
  </si>
  <si>
    <t>Responsive</t>
  </si>
  <si>
    <t>Red Comet</t>
  </si>
  <si>
    <t>Stoic</t>
  </si>
  <si>
    <t>The White Devil (Gundam Pilots only)</t>
  </si>
  <si>
    <t>Swift</t>
  </si>
  <si>
    <t>Veteran</t>
  </si>
  <si>
    <t>Terrifying (Rare).</t>
  </si>
  <si>
    <t>Modifcations</t>
  </si>
  <si>
    <t xml:space="preserve"> Heroic Modifcations</t>
  </si>
  <si>
    <t>EXAM System</t>
  </si>
  <si>
    <t>Full Burst Mode</t>
  </si>
  <si>
    <t>Heavy Plating</t>
  </si>
  <si>
    <t>Full Armour Package</t>
  </si>
  <si>
    <t>Improved Optics</t>
  </si>
  <si>
    <t>I-Field</t>
  </si>
  <si>
    <t>Intelligent</t>
  </si>
  <si>
    <t>Magnetic Coating</t>
  </si>
  <si>
    <t>Psycho Device</t>
  </si>
  <si>
    <t>Reactive Armour</t>
  </si>
  <si>
    <t>Trans-Am</t>
  </si>
  <si>
    <t>Reinforced Endoskeleton</t>
  </si>
  <si>
    <t>Yata no Kagami Coating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</si>
</sst>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0"/>
      <color indexed="25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i/>
      <sz val="10"/>
      <color indexed="5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9" fillId="2" borderId="0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9" fillId="2" borderId="0" xfId="0" applyFont="1" applyFill="1" applyAlignment="1">
      <alignment horizontal="left"/>
    </xf>
    <xf numFmtId="164" fontId="0" fillId="9" borderId="7" xfId="0" applyFill="1" applyBorder="1" applyAlignment="1">
      <alignment horizontal="center" vertical="center"/>
    </xf>
    <xf numFmtId="164" fontId="9" fillId="2" borderId="0" xfId="0" applyFont="1" applyFill="1" applyAlignment="1">
      <alignment horizontal="center"/>
    </xf>
    <xf numFmtId="164" fontId="9" fillId="10" borderId="7" xfId="0" applyFont="1" applyFill="1" applyBorder="1" applyAlignment="1">
      <alignment horizontal="center" vertical="center"/>
    </xf>
    <xf numFmtId="164" fontId="9" fillId="11" borderId="7" xfId="0" applyFont="1" applyFill="1" applyBorder="1" applyAlignment="1">
      <alignment horizontal="center"/>
    </xf>
    <xf numFmtId="164" fontId="9" fillId="2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10" fillId="3" borderId="0" xfId="0" applyFont="1" applyFill="1" applyAlignment="1">
      <alignment horizontal="left"/>
    </xf>
    <xf numFmtId="164" fontId="0" fillId="0" borderId="7" xfId="0" applyFont="1" applyBorder="1" applyAlignment="1">
      <alignment horizontal="center"/>
    </xf>
    <xf numFmtId="164" fontId="11" fillId="4" borderId="7" xfId="0" applyFont="1" applyFill="1" applyBorder="1" applyAlignment="1">
      <alignment horizontal="right"/>
    </xf>
    <xf numFmtId="164" fontId="0" fillId="0" borderId="7" xfId="0" applyFont="1" applyBorder="1" applyAlignment="1">
      <alignment horizontal="left" vertical="center"/>
    </xf>
    <xf numFmtId="164" fontId="12" fillId="4" borderId="7" xfId="0" applyFont="1" applyFill="1" applyBorder="1" applyAlignment="1">
      <alignment horizontal="center"/>
    </xf>
    <xf numFmtId="164" fontId="0" fillId="0" borderId="7" xfId="0" applyBorder="1" applyAlignment="1">
      <alignment horizontal="right" vertical="center"/>
    </xf>
    <xf numFmtId="164" fontId="0" fillId="12" borderId="7" xfId="0" applyFill="1" applyBorder="1" applyAlignment="1">
      <alignment horizontal="left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164" fontId="0" fillId="0" borderId="7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2" fillId="4" borderId="7" xfId="0" applyFont="1" applyFill="1" applyBorder="1" applyAlignment="1">
      <alignment horizontal="right"/>
    </xf>
    <xf numFmtId="164" fontId="0" fillId="0" borderId="2" xfId="0" applyBorder="1" applyAlignment="1">
      <alignment horizontal="left"/>
    </xf>
    <xf numFmtId="164" fontId="0" fillId="0" borderId="3" xfId="0" applyBorder="1" applyAlignment="1">
      <alignment horizontal="left"/>
    </xf>
    <xf numFmtId="164" fontId="0" fillId="12" borderId="7" xfId="0" applyFont="1" applyFill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NumberFormat="1" applyBorder="1" applyAlignment="1">
      <alignment horizontal="left"/>
    </xf>
    <xf numFmtId="164" fontId="0" fillId="0" borderId="0" xfId="0" applyAlignment="1">
      <alignment horizontal="left" vertical="top" wrapText="1"/>
    </xf>
    <xf numFmtId="164" fontId="10" fillId="3" borderId="0" xfId="0" applyFont="1" applyFill="1" applyBorder="1" applyAlignment="1">
      <alignment horizontal="center" vertical="center"/>
    </xf>
    <xf numFmtId="164" fontId="9" fillId="0" borderId="6" xfId="0" applyFont="1" applyBorder="1" applyAlignment="1">
      <alignment/>
    </xf>
    <xf numFmtId="164" fontId="10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 vertical="center"/>
    </xf>
    <xf numFmtId="164" fontId="9" fillId="0" borderId="7" xfId="0" applyFont="1" applyBorder="1" applyAlignment="1">
      <alignment horizontal="center" vertical="top" wrapText="1"/>
    </xf>
    <xf numFmtId="164" fontId="12" fillId="4" borderId="7" xfId="0" applyNumberFormat="1" applyFont="1" applyFill="1" applyBorder="1" applyAlignment="1">
      <alignment horizontal="right"/>
    </xf>
    <xf numFmtId="164" fontId="9" fillId="0" borderId="7" xfId="0" applyFont="1" applyBorder="1" applyAlignment="1">
      <alignment horizontal="center"/>
    </xf>
    <xf numFmtId="164" fontId="9" fillId="13" borderId="7" xfId="0" applyFont="1" applyFill="1" applyBorder="1" applyAlignment="1">
      <alignment horizontal="center"/>
    </xf>
    <xf numFmtId="164" fontId="13" fillId="14" borderId="7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9" fillId="15" borderId="7" xfId="0" applyFont="1" applyFill="1" applyBorder="1" applyAlignment="1">
      <alignment horizontal="center" vertical="top" wrapText="1"/>
    </xf>
    <xf numFmtId="164" fontId="9" fillId="16" borderId="7" xfId="0" applyFont="1" applyFill="1" applyBorder="1" applyAlignment="1">
      <alignment horizontal="center" vertical="top" wrapText="1"/>
    </xf>
    <xf numFmtId="164" fontId="9" fillId="12" borderId="7" xfId="0" applyFont="1" applyFill="1" applyBorder="1" applyAlignment="1">
      <alignment horizontal="center" vertical="top" wrapText="1"/>
    </xf>
    <xf numFmtId="164" fontId="9" fillId="17" borderId="7" xfId="0" applyFont="1" applyFill="1" applyBorder="1" applyAlignment="1">
      <alignment horizontal="center"/>
    </xf>
    <xf numFmtId="164" fontId="12" fillId="4" borderId="7" xfId="0" applyFont="1" applyFill="1" applyBorder="1" applyAlignment="1">
      <alignment horizontal="center" vertical="center"/>
    </xf>
    <xf numFmtId="164" fontId="9" fillId="18" borderId="7" xfId="0" applyFont="1" applyFill="1" applyBorder="1" applyAlignment="1">
      <alignment horizontal="center"/>
    </xf>
    <xf numFmtId="164" fontId="9" fillId="10" borderId="7" xfId="0" applyFont="1" applyFill="1" applyBorder="1" applyAlignment="1">
      <alignment horizontal="center"/>
    </xf>
    <xf numFmtId="164" fontId="9" fillId="4" borderId="7" xfId="0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left"/>
    </xf>
    <xf numFmtId="164" fontId="0" fillId="4" borderId="7" xfId="0" applyFont="1" applyFill="1" applyBorder="1" applyAlignment="1">
      <alignment horizontal="right"/>
    </xf>
    <xf numFmtId="164" fontId="14" fillId="0" borderId="0" xfId="0" applyFont="1" applyAlignment="1">
      <alignment horizontal="center"/>
    </xf>
    <xf numFmtId="164" fontId="9" fillId="19" borderId="7" xfId="0" applyFont="1" applyFill="1" applyBorder="1" applyAlignment="1">
      <alignment horizontal="center"/>
    </xf>
    <xf numFmtId="164" fontId="0" fillId="0" borderId="0" xfId="0" applyFont="1" applyAlignment="1">
      <alignment/>
    </xf>
    <xf numFmtId="165" fontId="0" fillId="4" borderId="7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center"/>
    </xf>
    <xf numFmtId="164" fontId="13" fillId="20" borderId="7" xfId="0" applyFont="1" applyFill="1" applyBorder="1" applyAlignment="1">
      <alignment horizontal="center"/>
    </xf>
    <xf numFmtId="164" fontId="13" fillId="2" borderId="7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9" fillId="0" borderId="2" xfId="0" applyFont="1" applyBorder="1" applyAlignment="1">
      <alignment/>
    </xf>
    <xf numFmtId="164" fontId="9" fillId="0" borderId="5" xfId="0" applyFont="1" applyBorder="1" applyAlignment="1">
      <alignment/>
    </xf>
    <xf numFmtId="164" fontId="9" fillId="21" borderId="5" xfId="0" applyFont="1" applyFill="1" applyBorder="1" applyAlignment="1">
      <alignment horizontal="center" vertical="center"/>
    </xf>
    <xf numFmtId="164" fontId="0" fillId="21" borderId="0" xfId="0" applyFill="1" applyAlignment="1">
      <alignment/>
    </xf>
    <xf numFmtId="164" fontId="0" fillId="0" borderId="5" xfId="0" applyFont="1" applyBorder="1" applyAlignment="1">
      <alignment/>
    </xf>
    <xf numFmtId="164" fontId="15" fillId="0" borderId="5" xfId="0" applyFont="1" applyBorder="1" applyAlignment="1">
      <alignment/>
    </xf>
    <xf numFmtId="164" fontId="12" fillId="0" borderId="9" xfId="0" applyFont="1" applyBorder="1" applyAlignment="1">
      <alignment horizontal="right" vertical="center"/>
    </xf>
    <xf numFmtId="164" fontId="9" fillId="2" borderId="7" xfId="0" applyFont="1" applyFill="1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2" borderId="7" xfId="0" applyFont="1" applyFill="1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16" fillId="0" borderId="7" xfId="0" applyFont="1" applyBorder="1" applyAlignment="1">
      <alignment/>
    </xf>
    <xf numFmtId="164" fontId="16" fillId="0" borderId="7" xfId="0" applyFont="1" applyBorder="1" applyAlignment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Intestazione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CC00CC"/>
      <rgbColor rgb="0000FFFF"/>
      <rgbColor rgb="00800000"/>
      <rgbColor rgb="00006600"/>
      <rgbColor rgb="00000080"/>
      <rgbColor rgb="00996600"/>
      <rgbColor rgb="009900FF"/>
      <rgbColor rgb="00008080"/>
      <rgbColor rgb="00CCCCCC"/>
      <rgbColor rgb="00808080"/>
      <rgbColor rgb="009999FF"/>
      <rgbColor rgb="009933FF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3333"/>
      <rgbColor rgb="00666666"/>
      <rgbColor rgb="00999999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ndam.wikia.com/wiki/Category:Universal_Century_Mobile_Weap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N75"/>
  <sheetViews>
    <sheetView zoomScale="95" zoomScaleNormal="95" workbookViewId="0" topLeftCell="A1">
      <selection activeCell="L20" activeCellId="1" sqref="A38:D38 L20"/>
    </sheetView>
  </sheetViews>
  <sheetFormatPr defaultColWidth="10.28125" defaultRowHeight="12.75"/>
  <cols>
    <col min="1" max="1" width="4.7109375" style="0" customWidth="1"/>
    <col min="2" max="2" width="30.7109375" style="0" customWidth="1"/>
    <col min="3" max="3" width="13.00390625" style="0" customWidth="1"/>
    <col min="4" max="4" width="15.8515625" style="0" customWidth="1"/>
    <col min="5" max="5" width="11.28125" style="0" customWidth="1"/>
    <col min="6" max="6" width="14.140625" style="0" customWidth="1"/>
    <col min="7" max="8" width="10.00390625" style="0" customWidth="1"/>
    <col min="9" max="9" width="9.00390625" style="0" customWidth="1"/>
    <col min="10" max="10" width="8.7109375" style="0" customWidth="1"/>
    <col min="11" max="13" width="9.7109375" style="0" customWidth="1"/>
    <col min="14" max="14" width="6.57421875" style="0" customWidth="1"/>
    <col min="15" max="16384" width="11.57421875" style="0" customWidth="1"/>
  </cols>
  <sheetData>
    <row r="1" spans="1:14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6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N2" s="6"/>
    </row>
    <row r="3" spans="1:14" ht="16.5" customHeight="1">
      <c r="A3" s="4"/>
      <c r="B3" s="7" t="s">
        <v>1</v>
      </c>
      <c r="C3" s="8"/>
      <c r="D3" s="8"/>
      <c r="E3" s="8"/>
      <c r="F3" s="8"/>
      <c r="I3" s="9" t="s">
        <v>2</v>
      </c>
      <c r="J3" s="10">
        <f>+D7+I7+I8+I9+L17+I23+E42+D47</f>
        <v>100</v>
      </c>
      <c r="K3" s="10"/>
      <c r="N3" s="6"/>
    </row>
    <row r="4" spans="1:14" ht="16.5" customHeight="1">
      <c r="A4" s="4"/>
      <c r="B4" s="7" t="s">
        <v>3</v>
      </c>
      <c r="C4" s="8"/>
      <c r="D4" s="8"/>
      <c r="E4" s="8"/>
      <c r="F4" s="8"/>
      <c r="H4" s="11">
        <v>1</v>
      </c>
      <c r="I4" s="12" t="s">
        <v>4</v>
      </c>
      <c r="J4" s="13" t="s">
        <v>5</v>
      </c>
      <c r="K4" s="13"/>
      <c r="L4" s="13"/>
      <c r="N4" s="6"/>
    </row>
    <row r="5" spans="1:14" ht="16.5" customHeight="1">
      <c r="A5" s="4"/>
      <c r="H5" s="14"/>
      <c r="I5" s="14"/>
      <c r="N5" s="6"/>
    </row>
    <row r="6" spans="1:14" ht="16.5" customHeight="1">
      <c r="A6" s="4"/>
      <c r="H6" s="14"/>
      <c r="I6" s="14"/>
      <c r="N6" s="6"/>
    </row>
    <row r="7" spans="1:14" ht="16.5" customHeight="1">
      <c r="A7" s="11">
        <v>2</v>
      </c>
      <c r="B7" s="15" t="s">
        <v>6</v>
      </c>
      <c r="C7" s="16" t="s">
        <v>7</v>
      </c>
      <c r="D7" s="17">
        <f>VLOOKUP(C7,chassis!$B$3:$E$5,4,0)</f>
        <v>60</v>
      </c>
      <c r="E7" s="11">
        <v>3</v>
      </c>
      <c r="F7" s="15" t="s">
        <v>8</v>
      </c>
      <c r="G7" s="18" t="s">
        <v>9</v>
      </c>
      <c r="H7" s="18"/>
      <c r="I7" s="17">
        <f>IF($G7="",0,VLOOKUP(G7,weapons_shields!$B$38:$E$42,4,0))</f>
        <v>0</v>
      </c>
      <c r="J7" s="15" t="s">
        <v>10</v>
      </c>
      <c r="K7" s="15" t="s">
        <v>11</v>
      </c>
      <c r="N7" s="6"/>
    </row>
    <row r="8" spans="1:14" ht="16.5" customHeight="1">
      <c r="A8" s="4"/>
      <c r="B8" s="15" t="s">
        <v>12</v>
      </c>
      <c r="C8" s="19">
        <f>VLOOKUP(C7,chassis!$B$3:$E$5,2,0)</f>
        <v>0</v>
      </c>
      <c r="E8" s="11">
        <v>4</v>
      </c>
      <c r="F8" s="15" t="s">
        <v>13</v>
      </c>
      <c r="G8" s="18" t="s">
        <v>14</v>
      </c>
      <c r="H8" s="18"/>
      <c r="I8" s="17">
        <f>IF($G8="",0,IF(selepoca="Early_UC_Units",VLOOKUP(G8,chassis!$D$14:$E$18,2,0),IF(selepoca="Later_UC_Units",VLOOKUP(G8,chassis!$D$23:$E$27,2,0),VLOOKUP(G8,chassis!$D$31:$E$34,2,0))))</f>
        <v>30</v>
      </c>
      <c r="J8" s="19">
        <f>IF($G8="",0,IF(selepoca="Early_UC_Units",VLOOKUP(G8,chassis!$D$14:$G$18,4,0),IF(selepoca="Later_UC_Units",VLOOKUP(G8,chassis!$D$23:$G$27,4,0),VLOOKUP(G8,chassis!$D$31:$G$34,4,0))))</f>
        <v>2</v>
      </c>
      <c r="K8" s="19">
        <f>IF($G8="",0,IF(selepoca="Early_UC_Units",VLOOKUP(G8,chassis!$D$14:$G$18,3,0),IF(selepoca="Later_UC_Units",VLOOKUP(G8,chassis!$D$23:$G$27,3,0),VLOOKUP(G8,chassis!$D$31:$G$34,3,0))))</f>
        <v>0</v>
      </c>
      <c r="N8" s="6"/>
    </row>
    <row r="9" spans="1:14" ht="16.5" customHeight="1">
      <c r="A9" s="4"/>
      <c r="E9" s="11">
        <v>5</v>
      </c>
      <c r="F9" s="15" t="s">
        <v>15</v>
      </c>
      <c r="G9" s="20">
        <v>0</v>
      </c>
      <c r="H9" s="20"/>
      <c r="I9" s="17">
        <f>VLOOKUP(G9,chassis!$C$39:$E$43,3,0)</f>
        <v>0</v>
      </c>
      <c r="J9" s="14"/>
      <c r="K9" s="14"/>
      <c r="N9" s="6"/>
    </row>
    <row r="10" spans="1:14" ht="16.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N10" s="6"/>
    </row>
    <row r="11" spans="1:14" ht="16.5" customHeight="1">
      <c r="A11" s="11">
        <v>7</v>
      </c>
      <c r="B11" s="15" t="s">
        <v>16</v>
      </c>
      <c r="C11" s="15" t="s">
        <v>17</v>
      </c>
      <c r="D11" s="15" t="s">
        <v>18</v>
      </c>
      <c r="E11" s="15" t="s">
        <v>19</v>
      </c>
      <c r="F11" s="15" t="s">
        <v>20</v>
      </c>
      <c r="G11" s="15" t="s">
        <v>21</v>
      </c>
      <c r="H11" s="15" t="s">
        <v>22</v>
      </c>
      <c r="I11" s="15" t="s">
        <v>23</v>
      </c>
      <c r="J11" s="15" t="s">
        <v>24</v>
      </c>
      <c r="K11" s="15" t="s">
        <v>25</v>
      </c>
      <c r="L11" s="15" t="s">
        <v>26</v>
      </c>
      <c r="N11" s="6"/>
    </row>
    <row r="12" spans="1:14" ht="16.5" customHeight="1">
      <c r="A12" s="4"/>
      <c r="B12" s="21"/>
      <c r="C12" s="22">
        <f>IF($B12="","",VLOOKUP($B12,weapons_shields!$A$2:$K$22,2,0))</f>
        <v>0</v>
      </c>
      <c r="D12" s="22">
        <f>IF($B12="","",VLOOKUP($B12,weapons_shields!$A$2:$K$22,3,0))</f>
        <v>0</v>
      </c>
      <c r="E12" s="23">
        <f>IF($B12="","",VLOOKUP($B12,weapons_shields!$A$2:$K$22,4,0))</f>
        <v>0</v>
      </c>
      <c r="F12" s="22">
        <f>IF($B12="","",VLOOKUP($B12,weapons_shields!$A$2:$K$22,5,0))</f>
        <v>0</v>
      </c>
      <c r="G12" s="22">
        <f>IF($B12="","",VLOOKUP($B12,weapons_shields!$A$2:$K$22,6,0))</f>
        <v>0</v>
      </c>
      <c r="H12" s="24">
        <f>IF($B12="","",VLOOKUP($B12,weapons_shields!$A$2:$K$22,7,0))</f>
        <v>0</v>
      </c>
      <c r="I12" s="25">
        <f>IF($B12="","",VLOOKUP($B12,weapons_shields!$A$2:$K$22,8,0))</f>
        <v>0</v>
      </c>
      <c r="J12" s="25">
        <f>IF($B12="","",VLOOKUP($B12,weapons_shields!$A$2:$K$22,9,0))</f>
        <v>0</v>
      </c>
      <c r="K12" s="24">
        <f>IF($B12="","",VLOOKUP($B12,weapons_shields!$A$2:$K$22,10,0))</f>
        <v>0</v>
      </c>
      <c r="L12" s="26">
        <f>IF($B12="",0,VLOOKUP($B12,weapons_shields!$A$2:$K$22,11,0))</f>
        <v>0</v>
      </c>
      <c r="N12" s="6"/>
    </row>
    <row r="13" spans="1:14" ht="16.5" customHeight="1">
      <c r="A13" s="4"/>
      <c r="B13" s="21"/>
      <c r="C13" s="22">
        <f>IF($B13="","",VLOOKUP($B13,weapons_shields!$A$2:$K$22,2,0))</f>
        <v>0</v>
      </c>
      <c r="D13" s="22">
        <f>IF($B13="","",VLOOKUP($B13,weapons_shields!$A$2:$K$22,3,0))</f>
        <v>0</v>
      </c>
      <c r="E13" s="23">
        <f>IF($B13="","",VLOOKUP($B13,weapons_shields!$A$2:$K$22,4,0))</f>
        <v>0</v>
      </c>
      <c r="F13" s="22">
        <f>IF($B13="","",VLOOKUP($B13,weapons_shields!$A$2:$K$22,5,0))</f>
        <v>0</v>
      </c>
      <c r="G13" s="22">
        <f>IF($B13="","",VLOOKUP($B13,weapons_shields!$A$2:$K$22,6,0))</f>
        <v>0</v>
      </c>
      <c r="H13" s="24">
        <f>IF($B13="","",VLOOKUP($B13,weapons_shields!$A$2:$K$22,7,0))</f>
        <v>0</v>
      </c>
      <c r="I13" s="25">
        <f>IF($B13="","",VLOOKUP($B13,weapons_shields!$A$2:$K$22,8,0))</f>
        <v>0</v>
      </c>
      <c r="J13" s="25">
        <f>IF($B13="","",VLOOKUP($B13,weapons_shields!$A$2:$K$22,9,0))</f>
        <v>0</v>
      </c>
      <c r="K13" s="24">
        <f>IF($B13="","",VLOOKUP($B13,weapons_shields!$A$2:$K$22,10,0))</f>
        <v>0</v>
      </c>
      <c r="L13" s="26">
        <f>IF($B13="",0,VLOOKUP($B13,weapons_shields!$A$2:$K$22,11,0))</f>
        <v>0</v>
      </c>
      <c r="N13" s="6"/>
    </row>
    <row r="14" spans="1:14" ht="16.5" customHeight="1">
      <c r="A14" s="4"/>
      <c r="B14" s="21"/>
      <c r="C14" s="22">
        <f>IF($B14="","",VLOOKUP($B14,weapons_shields!$A$2:$K$22,2,0))</f>
        <v>0</v>
      </c>
      <c r="D14" s="22">
        <f>IF($B14="","",VLOOKUP($B14,weapons_shields!$A$2:$K$22,3,0))</f>
        <v>0</v>
      </c>
      <c r="E14" s="23">
        <f>IF($B14="","",VLOOKUP($B14,weapons_shields!$A$2:$K$22,4,0))</f>
        <v>0</v>
      </c>
      <c r="F14" s="22">
        <f>IF($B14="","",VLOOKUP($B14,weapons_shields!$A$2:$K$22,5,0))</f>
        <v>0</v>
      </c>
      <c r="G14" s="22">
        <f>IF($B14="","",VLOOKUP($B14,weapons_shields!$A$2:$K$22,6,0))</f>
        <v>0</v>
      </c>
      <c r="H14" s="24">
        <f>IF($B14="","",VLOOKUP($B14,weapons_shields!$A$2:$K$22,7,0))</f>
        <v>0</v>
      </c>
      <c r="I14" s="25">
        <f>IF($B14="","",VLOOKUP($B14,weapons_shields!$A$2:$K$22,8,0))</f>
        <v>0</v>
      </c>
      <c r="J14" s="25">
        <f>IF($B14="","",VLOOKUP($B14,weapons_shields!$A$2:$K$22,9,0))</f>
        <v>0</v>
      </c>
      <c r="K14" s="24">
        <f>IF($B14="","",VLOOKUP($B14,weapons_shields!$A$2:$K$22,10,0))</f>
        <v>0</v>
      </c>
      <c r="L14" s="26">
        <f>IF($B14="",0,VLOOKUP($B14,weapons_shields!$A$2:$K$22,11,0))</f>
        <v>0</v>
      </c>
      <c r="N14" s="6"/>
    </row>
    <row r="15" spans="1:14" ht="16.5" customHeight="1">
      <c r="A15" s="4"/>
      <c r="B15" s="21"/>
      <c r="C15" s="22">
        <f>IF($B15="","",VLOOKUP($B15,weapons_shields!$A$2:$K$22,2,0))</f>
        <v>0</v>
      </c>
      <c r="D15" s="22">
        <f>IF($B15="","",VLOOKUP($B15,weapons_shields!$A$2:$K$22,3,0))</f>
        <v>0</v>
      </c>
      <c r="E15" s="23">
        <f>IF($B15="","",VLOOKUP($B15,weapons_shields!$A$2:$K$22,4,0))</f>
        <v>0</v>
      </c>
      <c r="F15" s="22">
        <f>IF($B15="","",VLOOKUP($B15,weapons_shields!$A$2:$K$22,5,0))</f>
        <v>0</v>
      </c>
      <c r="G15" s="22">
        <f>IF($B15="","",VLOOKUP($B15,weapons_shields!$A$2:$K$22,6,0))</f>
        <v>0</v>
      </c>
      <c r="H15" s="24">
        <f>IF($B15="","",VLOOKUP($B15,weapons_shields!$A$2:$K$22,7,0))</f>
        <v>0</v>
      </c>
      <c r="I15" s="25">
        <f>IF($B15="","",VLOOKUP($B15,weapons_shields!$A$2:$K$22,8,0))</f>
        <v>0</v>
      </c>
      <c r="J15" s="25">
        <f>IF($B15="","",VLOOKUP($B15,weapons_shields!$A$2:$K$22,9,0))</f>
        <v>0</v>
      </c>
      <c r="K15" s="24">
        <f>IF($B15="","",VLOOKUP($B15,weapons_shields!$A$2:$K$22,10,0))</f>
        <v>0</v>
      </c>
      <c r="L15" s="26">
        <f>IF($B15="",0,VLOOKUP($B15,weapons_shields!$A$2:$K$22,11,0))</f>
        <v>0</v>
      </c>
      <c r="N15" s="6"/>
    </row>
    <row r="16" spans="1:14" ht="16.5" customHeight="1">
      <c r="A16" s="4"/>
      <c r="B16" s="21"/>
      <c r="C16" s="22">
        <f>IF($B16="","",VLOOKUP($B16,weapons_shields!$A$2:$K$22,2,0))</f>
        <v>0</v>
      </c>
      <c r="D16" s="22">
        <f>IF($B16="","",VLOOKUP($B16,weapons_shields!$A$2:$K$22,3,0))</f>
        <v>0</v>
      </c>
      <c r="E16" s="23">
        <f>IF($B16="","",VLOOKUP($B16,weapons_shields!$A$2:$K$22,4,0))</f>
        <v>0</v>
      </c>
      <c r="F16" s="22">
        <f>IF($B16="","",VLOOKUP($B16,weapons_shields!$A$2:$K$22,5,0))</f>
        <v>0</v>
      </c>
      <c r="G16" s="22">
        <f>IF($B16="","",VLOOKUP($B16,weapons_shields!$A$2:$K$22,6,0))</f>
        <v>0</v>
      </c>
      <c r="H16" s="24">
        <f>IF($B16="","",VLOOKUP($B16,weapons_shields!$A$2:$K$22,7,0))</f>
        <v>0</v>
      </c>
      <c r="I16" s="25">
        <f>IF($B16="","",VLOOKUP($B16,weapons_shields!$A$2:$K$22,8,0))</f>
        <v>0</v>
      </c>
      <c r="J16" s="25">
        <f>IF($B16="","",VLOOKUP($B16,weapons_shields!$A$2:$K$22,9,0))</f>
        <v>0</v>
      </c>
      <c r="K16" s="24">
        <f>IF($B16="","",VLOOKUP($B16,weapons_shields!$A$2:$K$22,10,0))</f>
        <v>0</v>
      </c>
      <c r="L16" s="26">
        <f>IF($B16="",0,VLOOKUP($B16,weapons_shields!$A$2:$K$22,11,0))</f>
        <v>0</v>
      </c>
      <c r="N16" s="6"/>
    </row>
    <row r="17" spans="1:14" ht="16.5" customHeight="1">
      <c r="A17" s="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7">
        <f>SUM(L12:L16)</f>
        <v>0</v>
      </c>
      <c r="N17" s="6"/>
    </row>
    <row r="18" spans="1:14" ht="16.5" customHeight="1">
      <c r="A18" s="4"/>
      <c r="B18" s="14"/>
      <c r="C18" s="14"/>
      <c r="D18" s="14"/>
      <c r="E18" s="14"/>
      <c r="F18" s="14"/>
      <c r="G18" s="14"/>
      <c r="H18" s="14"/>
      <c r="I18" s="14"/>
      <c r="J18" s="27"/>
      <c r="K18" s="28"/>
      <c r="L18" s="2"/>
      <c r="M18" s="2"/>
      <c r="N18" s="3"/>
    </row>
    <row r="19" spans="1:14" ht="16.5" customHeight="1">
      <c r="A19" s="11">
        <v>8</v>
      </c>
      <c r="B19" s="15" t="s">
        <v>27</v>
      </c>
      <c r="C19" s="15" t="s">
        <v>28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25</v>
      </c>
      <c r="I19" s="15" t="s">
        <v>26</v>
      </c>
      <c r="J19" s="4"/>
      <c r="K19" s="15" t="s">
        <v>33</v>
      </c>
      <c r="L19" s="26" t="s">
        <v>34</v>
      </c>
      <c r="M19" s="26" t="s">
        <v>35</v>
      </c>
      <c r="N19" s="6"/>
    </row>
    <row r="20" spans="1:14" ht="16.5" customHeight="1">
      <c r="A20" s="4"/>
      <c r="B20" s="29"/>
      <c r="C20" s="22">
        <f>IF($B20="","",VLOOKUP($B20,weapons_shields!$A$27:$K$33,2,0))</f>
        <v>0</v>
      </c>
      <c r="D20" s="25">
        <f>IF($B20="","",VLOOKUP($B20,weapons_shields!$A$27:$K$33,3,0))</f>
        <v>0</v>
      </c>
      <c r="E20" s="25">
        <f>IF($B20="","",VLOOKUP($B20,weapons_shields!$A$27:$K$33,4,0))</f>
        <v>0</v>
      </c>
      <c r="F20" s="25">
        <f>IF($B20="","",VLOOKUP($B20,weapons_shields!$A$27:$K$33,5,0))</f>
        <v>0</v>
      </c>
      <c r="G20" s="25">
        <f>IF($B20="","",VLOOKUP($B20,weapons_shields!$A$27:$K$33,6,0))</f>
        <v>0</v>
      </c>
      <c r="H20" s="25">
        <f>IF($B20="","",VLOOKUP($B20,weapons_shields!$A$27:$K$33,7,0))</f>
        <v>0</v>
      </c>
      <c r="I20" s="26">
        <f>IF($B20="",0,VLOOKUP($B20,weapons_shields!$A$27:$K$33,8,0))</f>
        <v>0</v>
      </c>
      <c r="J20" s="4"/>
      <c r="K20" s="26" t="s">
        <v>36</v>
      </c>
      <c r="L20" s="30"/>
      <c r="M20" s="31"/>
      <c r="N20" s="6"/>
    </row>
    <row r="21" spans="1:14" ht="16.5" customHeight="1">
      <c r="A21" s="4"/>
      <c r="B21" s="29"/>
      <c r="C21" s="22">
        <f>IF($B21="","",VLOOKUP($B21,weapons_shields!$A$27:$K$33,2,0))</f>
        <v>0</v>
      </c>
      <c r="D21" s="25">
        <f>IF($B21="","",VLOOKUP($B21,weapons_shields!$A$27:$K$33,3,0))</f>
        <v>0</v>
      </c>
      <c r="E21" s="25">
        <f>IF($B21="","",VLOOKUP($B21,weapons_shields!$A$27:$K$33,4,0))</f>
        <v>0</v>
      </c>
      <c r="F21" s="25">
        <f>IF($B21="","",VLOOKUP($B21,weapons_shields!$A$27:$K$33,5,0))</f>
        <v>0</v>
      </c>
      <c r="G21" s="25">
        <f>IF($B21="","",VLOOKUP($B21,weapons_shields!$A$27:$K$33,6,0))</f>
        <v>0</v>
      </c>
      <c r="H21" s="25">
        <f>IF($B21="","",VLOOKUP($B21,weapons_shields!$A$27:$K$33,7,0))</f>
        <v>0</v>
      </c>
      <c r="I21" s="26">
        <f>IF($B21="",0,VLOOKUP($B21,weapons_shields!$A$27:$K$33,8,0))</f>
        <v>0</v>
      </c>
      <c r="J21" s="4"/>
      <c r="K21" s="26" t="s">
        <v>37</v>
      </c>
      <c r="L21" s="30"/>
      <c r="M21" s="31"/>
      <c r="N21" s="6"/>
    </row>
    <row r="22" spans="1:14" ht="16.5" customHeight="1">
      <c r="A22" s="4"/>
      <c r="B22" s="29"/>
      <c r="C22" s="32">
        <f>IF($B22="","",VLOOKUP($B22,weapons_shields!$A$27:$K$33,2,0))</f>
        <v>0</v>
      </c>
      <c r="D22" s="32">
        <f>IF($B22="","",VLOOKUP($B22,weapons_shields!$A$27:$K$33,3,0))</f>
        <v>0</v>
      </c>
      <c r="E22" s="32">
        <f>IF($B22="","",VLOOKUP($B22,weapons_shields!$A$27:$K$33,4,0))</f>
        <v>0</v>
      </c>
      <c r="F22" s="32">
        <f>IF($B22="","",VLOOKUP($B22,weapons_shields!$A$27:$K$33,5,0))</f>
        <v>0</v>
      </c>
      <c r="G22" s="32">
        <f>IF($B22="","",VLOOKUP($B22,weapons_shields!$A$27:$K$33,6,0))</f>
        <v>0</v>
      </c>
      <c r="H22" s="32">
        <f>IF($B22="","",VLOOKUP($B22,weapons_shields!$A$27:$K$33,7,0))</f>
        <v>0</v>
      </c>
      <c r="I22" s="26">
        <f>IF($B22="",0,VLOOKUP($B22,weapons_shields!$A$27:$K$33,8,0))</f>
        <v>0</v>
      </c>
      <c r="J22" s="4"/>
      <c r="K22" s="26" t="s">
        <v>38</v>
      </c>
      <c r="L22" s="30"/>
      <c r="M22" s="30"/>
      <c r="N22" s="6"/>
    </row>
    <row r="23" spans="1:14" ht="16.5" customHeight="1">
      <c r="A23" s="4"/>
      <c r="I23" s="17">
        <f>SUM(I20:I22)</f>
        <v>0</v>
      </c>
      <c r="J23" s="4"/>
      <c r="K23" s="26" t="s">
        <v>39</v>
      </c>
      <c r="L23" s="30"/>
      <c r="M23" s="30"/>
      <c r="N23" s="6"/>
    </row>
    <row r="24" spans="1:14" ht="16.5" customHeight="1">
      <c r="A24" s="4"/>
      <c r="I24" s="33"/>
      <c r="J24" s="4"/>
      <c r="N24" s="6"/>
    </row>
    <row r="25" spans="1:14" ht="16.5" customHeight="1">
      <c r="A25" s="4"/>
      <c r="B25" s="34" t="s">
        <v>40</v>
      </c>
      <c r="C25" s="34"/>
      <c r="D25" s="34"/>
      <c r="E25" s="34"/>
      <c r="F25" s="34"/>
      <c r="J25" s="4"/>
      <c r="K25" s="4"/>
      <c r="L25" s="4"/>
      <c r="M25" s="4"/>
      <c r="N25" s="35"/>
    </row>
    <row r="26" spans="1:14" ht="16.5" customHeight="1">
      <c r="A26" s="11">
        <v>6</v>
      </c>
      <c r="B26" s="15" t="s">
        <v>41</v>
      </c>
      <c r="C26" s="15" t="s">
        <v>42</v>
      </c>
      <c r="D26" s="15" t="s">
        <v>43</v>
      </c>
      <c r="E26" s="15" t="s">
        <v>26</v>
      </c>
      <c r="F26" s="36" t="s">
        <v>44</v>
      </c>
      <c r="J26" s="4"/>
      <c r="K26" s="37" t="s">
        <v>45</v>
      </c>
      <c r="L26" s="38">
        <v>0</v>
      </c>
      <c r="M26" s="38">
        <v>1</v>
      </c>
      <c r="N26" s="6"/>
    </row>
    <row r="27" spans="1:14" ht="16.5" customHeight="1">
      <c r="A27" s="4"/>
      <c r="B27" s="30"/>
      <c r="C27" s="32">
        <f>IF($B27="","",VLOOKUP($B27,ability!$A$2:$D$49,2,0))</f>
        <v>0</v>
      </c>
      <c r="D27" s="32">
        <f>IF($B27="","",VLOOKUP($B27,ability!$A$2:$D$49,3,0))</f>
        <v>0</v>
      </c>
      <c r="E27" s="39">
        <f>IF($B27="",0,VLOOKUP($B27,ability!$A$2:$D$49,4,0)*F27)</f>
        <v>0</v>
      </c>
      <c r="F27" s="30">
        <v>1</v>
      </c>
      <c r="I27" s="33"/>
      <c r="J27" s="4"/>
      <c r="K27" s="40">
        <v>2</v>
      </c>
      <c r="L27" s="40">
        <v>3</v>
      </c>
      <c r="M27" s="40">
        <v>4</v>
      </c>
      <c r="N27" s="6"/>
    </row>
    <row r="28" spans="1:14" ht="16.5" customHeight="1">
      <c r="A28" s="4"/>
      <c r="B28" s="30"/>
      <c r="C28" s="32">
        <f>IF($B28="","",VLOOKUP($B28,ability!$A$2:$D$49,2,0))</f>
        <v>0</v>
      </c>
      <c r="D28" s="32">
        <f>IF($B28="","",VLOOKUP($B28,ability!$A$2:$D$49,3,0))</f>
        <v>0</v>
      </c>
      <c r="E28" s="39">
        <f>IF($B28="",0,VLOOKUP($B28,ability!$A$2:$D$49,4,0)*F28)</f>
        <v>0</v>
      </c>
      <c r="F28" s="30">
        <v>1</v>
      </c>
      <c r="I28" s="33"/>
      <c r="J28" s="4"/>
      <c r="N28" s="6"/>
    </row>
    <row r="29" spans="1:14" ht="16.5" customHeight="1">
      <c r="A29" s="4"/>
      <c r="B29" s="30"/>
      <c r="C29" s="32">
        <f>IF($B29="","",VLOOKUP($B29,ability!$A$2:$D$49,2,0))</f>
        <v>0</v>
      </c>
      <c r="D29" s="32">
        <f>IF($B29="","",VLOOKUP($B29,ability!$A$2:$D$49,3,0))</f>
        <v>0</v>
      </c>
      <c r="E29" s="39">
        <f>IF($B29="",0,VLOOKUP($B29,ability!$A$2:$D$49,4,0)*F29)</f>
        <v>0</v>
      </c>
      <c r="F29" s="30">
        <v>1</v>
      </c>
      <c r="J29" s="4"/>
      <c r="K29" s="34" t="s">
        <v>46</v>
      </c>
      <c r="L29" s="34"/>
      <c r="M29" s="34"/>
      <c r="N29" s="6"/>
    </row>
    <row r="30" spans="1:14" ht="16.5" customHeight="1">
      <c r="A30" s="4"/>
      <c r="B30" s="30"/>
      <c r="C30" s="32">
        <f>IF($B30="","",VLOOKUP($B30,ability!$A$2:$D$49,2,0))</f>
        <v>0</v>
      </c>
      <c r="D30" s="32">
        <f>IF($B30="","",VLOOKUP($B30,ability!$A$2:$D$49,3,0))</f>
        <v>0</v>
      </c>
      <c r="E30" s="39">
        <f>IF($B30="",0,VLOOKUP($B30,ability!$A$2:$D$49,4,0)*F30)</f>
        <v>0</v>
      </c>
      <c r="F30" s="30">
        <v>1</v>
      </c>
      <c r="J30" s="4"/>
      <c r="K30" s="40" t="s">
        <v>47</v>
      </c>
      <c r="L30" s="40" t="s">
        <v>48</v>
      </c>
      <c r="M30" s="40" t="s">
        <v>49</v>
      </c>
      <c r="N30" s="6"/>
    </row>
    <row r="31" spans="1:14" ht="16.5" customHeight="1">
      <c r="A31" s="4"/>
      <c r="B31" s="30"/>
      <c r="C31" s="32">
        <f>IF($B31="","",VLOOKUP($B31,ability!$A$2:$D$49,2,0))</f>
        <v>0</v>
      </c>
      <c r="D31" s="32">
        <f>IF($B31="","",VLOOKUP($B31,ability!$A$2:$D$49,3,0))</f>
        <v>0</v>
      </c>
      <c r="E31" s="39">
        <f>IF($B31="",0,VLOOKUP($B31,ability!$A$2:$D$49,4,0)*F31)</f>
        <v>0</v>
      </c>
      <c r="F31" s="30">
        <v>1</v>
      </c>
      <c r="J31" s="4"/>
      <c r="N31" s="6"/>
    </row>
    <row r="32" spans="1:14" ht="16.5" customHeight="1">
      <c r="A32" s="4"/>
      <c r="B32" s="30"/>
      <c r="C32" s="32">
        <f>IF($B32="","",VLOOKUP($B32,ability!$A$2:$D$49,2,0))</f>
        <v>0</v>
      </c>
      <c r="D32" s="32">
        <f>IF($B32="","",VLOOKUP($B32,ability!$A$2:$D$49,3,0))</f>
        <v>0</v>
      </c>
      <c r="E32" s="39">
        <f>IF($B32="",0,VLOOKUP($B32,ability!$A$2:$D$49,4,0)*F32)</f>
        <v>0</v>
      </c>
      <c r="F32" s="30">
        <v>1</v>
      </c>
      <c r="J32" s="4"/>
      <c r="N32" s="6"/>
    </row>
    <row r="33" spans="1:14" ht="16.5" customHeight="1">
      <c r="A33" s="4"/>
      <c r="B33" s="30"/>
      <c r="C33" s="32">
        <f>IF($B33="","",VLOOKUP($B33,ability!$A$2:$D$49,2,0))</f>
        <v>0</v>
      </c>
      <c r="D33" s="32">
        <f>IF($B33="","",VLOOKUP($B33,ability!$A$2:$D$49,3,0))</f>
        <v>0</v>
      </c>
      <c r="E33" s="39">
        <f>IF($B33="",0,VLOOKUP($B33,ability!$A$2:$D$49,4,0)*F33)</f>
        <v>0</v>
      </c>
      <c r="F33" s="30">
        <v>1</v>
      </c>
      <c r="J33" s="4"/>
      <c r="K33" s="34" t="s">
        <v>50</v>
      </c>
      <c r="L33" s="34"/>
      <c r="M33" s="41">
        <v>0</v>
      </c>
      <c r="N33" s="6"/>
    </row>
    <row r="34" spans="1:14" ht="16.5" customHeight="1">
      <c r="A34" s="4"/>
      <c r="B34" s="30"/>
      <c r="C34" s="32">
        <f>IF($B34="","",VLOOKUP($B34,ability!$A$2:$D$49,2,0))</f>
        <v>0</v>
      </c>
      <c r="D34" s="32">
        <f>IF($B34="","",VLOOKUP($B34,ability!$A$2:$D$49,3,0))</f>
        <v>0</v>
      </c>
      <c r="E34" s="39">
        <f>IF($B34="",0,VLOOKUP($B34,ability!$A$2:$D$49,4,0)*F34)</f>
        <v>0</v>
      </c>
      <c r="F34" s="30">
        <v>1</v>
      </c>
      <c r="J34" s="4"/>
      <c r="K34" s="42">
        <v>1</v>
      </c>
      <c r="L34" s="42">
        <v>2</v>
      </c>
      <c r="M34" s="43">
        <v>3</v>
      </c>
      <c r="N34" s="6"/>
    </row>
    <row r="35" spans="1:14" ht="16.5" customHeight="1">
      <c r="A35" s="4"/>
      <c r="B35" s="30"/>
      <c r="C35" s="32">
        <f>IF($B35="","",VLOOKUP($B35,ability!$A$2:$D$49,2,0))</f>
        <v>0</v>
      </c>
      <c r="D35" s="32">
        <f>IF($B35="","",VLOOKUP($B35,ability!$A$2:$D$49,3,0))</f>
        <v>0</v>
      </c>
      <c r="E35" s="39">
        <f>IF($B35="",0,VLOOKUP($B35,ability!$A$2:$D$49,4,0)*F35)</f>
        <v>0</v>
      </c>
      <c r="F35" s="30">
        <v>1</v>
      </c>
      <c r="J35" s="4"/>
      <c r="K35" s="43">
        <v>4</v>
      </c>
      <c r="L35" s="44">
        <v>5</v>
      </c>
      <c r="M35" s="44">
        <v>6</v>
      </c>
      <c r="N35" s="6"/>
    </row>
    <row r="36" spans="1:14" ht="16.5" customHeight="1">
      <c r="A36" s="4"/>
      <c r="B36" s="30"/>
      <c r="C36" s="32">
        <f>IF($B36="","",VLOOKUP($B36,ability!$A$2:$D$49,2,0))</f>
        <v>0</v>
      </c>
      <c r="D36" s="32">
        <f>IF($B36="","",VLOOKUP($B36,ability!$A$2:$D$49,3,0))</f>
        <v>0</v>
      </c>
      <c r="E36" s="39">
        <f>IF($B36="",0,VLOOKUP($B36,ability!$A$2:$D$49,4,0)*F36)</f>
        <v>0</v>
      </c>
      <c r="F36" s="30">
        <v>1</v>
      </c>
      <c r="J36" s="4"/>
      <c r="K36" s="45">
        <v>7</v>
      </c>
      <c r="L36" s="45">
        <v>8</v>
      </c>
      <c r="M36" s="46">
        <v>9</v>
      </c>
      <c r="N36" s="6"/>
    </row>
    <row r="37" spans="1:14" ht="16.5" customHeight="1">
      <c r="A37" s="4"/>
      <c r="B37" s="30"/>
      <c r="C37" s="32">
        <f>IF($B37="","",VLOOKUP($B37,ability!$A$2:$D$49,2,0))</f>
        <v>0</v>
      </c>
      <c r="D37" s="32">
        <f>IF($B37="","",VLOOKUP($B37,ability!$A$2:$D$49,3,0))</f>
        <v>0</v>
      </c>
      <c r="E37" s="39">
        <f>IF($B37="",0,VLOOKUP($B37,ability!$A$2:$D$49,4,0)*F37)</f>
        <v>0</v>
      </c>
      <c r="F37" s="30">
        <v>1</v>
      </c>
      <c r="J37" s="4"/>
      <c r="K37" s="46">
        <v>10</v>
      </c>
      <c r="L37" s="38">
        <v>11</v>
      </c>
      <c r="M37" s="38">
        <v>12</v>
      </c>
      <c r="N37" s="6"/>
    </row>
    <row r="38" spans="1:14" ht="16.5" customHeight="1">
      <c r="A38" s="4"/>
      <c r="B38" s="30"/>
      <c r="C38" s="32">
        <f>IF($B38="","",VLOOKUP($B38,ability!$A$2:$D$49,2,0))</f>
        <v>0</v>
      </c>
      <c r="D38" s="32">
        <f>IF($B38="","",VLOOKUP($B38,ability!$A$2:$D$49,3,0))</f>
        <v>0</v>
      </c>
      <c r="E38" s="39">
        <f>IF($B38="",0,VLOOKUP($B38,ability!$A$2:$D$49,4,0)*F38)</f>
        <v>0</v>
      </c>
      <c r="F38" s="30">
        <v>1</v>
      </c>
      <c r="J38" s="4"/>
      <c r="N38" s="6"/>
    </row>
    <row r="39" spans="1:14" ht="16.5" customHeight="1">
      <c r="A39" s="4"/>
      <c r="B39" s="30"/>
      <c r="C39" s="32">
        <f>IF($B39="","",VLOOKUP($B39,ability!$A$2:$D$49,2,0))</f>
        <v>0</v>
      </c>
      <c r="D39" s="32">
        <f>IF($B39="","",VLOOKUP($B39,ability!$A$2:$D$49,3,0))</f>
        <v>0</v>
      </c>
      <c r="E39" s="39">
        <f>IF($B39="",0,VLOOKUP($B39,ability!$A$2:$D$49,4,0)*F39)</f>
        <v>0</v>
      </c>
      <c r="F39" s="30">
        <v>1</v>
      </c>
      <c r="J39" s="4"/>
      <c r="N39" s="6"/>
    </row>
    <row r="40" spans="1:14" ht="16.5" customHeight="1">
      <c r="A40" s="4"/>
      <c r="B40" s="30"/>
      <c r="C40" s="32">
        <f>IF($B40="","",VLOOKUP($B40,ability!$A$2:$D$49,2,0))</f>
        <v>0</v>
      </c>
      <c r="D40" s="32">
        <f>IF($B40="","",VLOOKUP($B40,ability!$A$2:$D$49,3,0))</f>
        <v>0</v>
      </c>
      <c r="E40" s="39">
        <f>IF($B40="",0,VLOOKUP($B40,ability!$A$2:$D$49,4,0)*F40)</f>
        <v>0</v>
      </c>
      <c r="F40" s="30">
        <v>1</v>
      </c>
      <c r="J40" s="4"/>
      <c r="K40" s="34" t="s">
        <v>51</v>
      </c>
      <c r="L40" s="34"/>
      <c r="M40" s="34"/>
      <c r="N40" s="6"/>
    </row>
    <row r="41" spans="1:14" ht="16.5" customHeight="1">
      <c r="A41" s="4"/>
      <c r="B41" s="30"/>
      <c r="C41" s="32">
        <f>IF($B41="","",VLOOKUP($B41,ability!$A$2:$D$49,2,0))</f>
        <v>0</v>
      </c>
      <c r="D41" s="32">
        <f>IF($B41="","",VLOOKUP($B41,ability!$A$2:$D$49,3,0))</f>
        <v>0</v>
      </c>
      <c r="E41" s="39">
        <f>IF($B41="",0,VLOOKUP($B41,ability!$A$2:$D$49,4,0)*F41)</f>
        <v>0</v>
      </c>
      <c r="F41" s="30">
        <v>1</v>
      </c>
      <c r="J41" s="4"/>
      <c r="K41" s="47">
        <v>7</v>
      </c>
      <c r="L41" s="47">
        <v>6</v>
      </c>
      <c r="M41" s="47">
        <v>5</v>
      </c>
      <c r="N41" s="6"/>
    </row>
    <row r="42" spans="1:14" ht="16.5" customHeight="1">
      <c r="A42" s="4"/>
      <c r="E42" s="17">
        <f>SUM(E27:E41)</f>
        <v>0</v>
      </c>
      <c r="J42" s="4"/>
      <c r="K42" s="48" t="s">
        <v>52</v>
      </c>
      <c r="L42" s="48"/>
      <c r="M42" s="48"/>
      <c r="N42" s="6"/>
    </row>
    <row r="43" spans="1:14" ht="16.5" customHeight="1">
      <c r="A43" s="4"/>
      <c r="J43" s="4"/>
      <c r="K43" s="49">
        <v>4</v>
      </c>
      <c r="L43" s="49">
        <v>3</v>
      </c>
      <c r="M43" s="50">
        <v>2</v>
      </c>
      <c r="N43" s="6"/>
    </row>
    <row r="44" spans="1:14" ht="16.5" customHeight="1">
      <c r="A44" s="11">
        <v>9</v>
      </c>
      <c r="B44" s="51" t="s">
        <v>53</v>
      </c>
      <c r="C44" s="52" t="s">
        <v>54</v>
      </c>
      <c r="D44" s="52" t="s">
        <v>26</v>
      </c>
      <c r="E44" s="52" t="s">
        <v>55</v>
      </c>
      <c r="F44" s="52" t="s">
        <v>56</v>
      </c>
      <c r="J44" s="4"/>
      <c r="K44" s="48" t="s">
        <v>57</v>
      </c>
      <c r="L44" s="48"/>
      <c r="M44" s="19" t="s">
        <v>58</v>
      </c>
      <c r="N44" s="6"/>
    </row>
    <row r="45" spans="1:14" ht="16.5" customHeight="1">
      <c r="A45" s="4"/>
      <c r="B45" s="51"/>
      <c r="C45">
        <v>1</v>
      </c>
      <c r="D45" s="53">
        <f>VLOOKUP($C45,pilot!$A$2:$D$11,4,0)</f>
        <v>10</v>
      </c>
      <c r="E45" s="54">
        <f>VLOOKUP($C45,pilot!$A$2:$D$11,2,0)</f>
        <v>0</v>
      </c>
      <c r="F45" s="54">
        <f>VLOOKUP($C45,pilot!$A$2:$D$11,3,0)</f>
        <v>0</v>
      </c>
      <c r="J45" s="4"/>
      <c r="K45" s="50">
        <v>1</v>
      </c>
      <c r="L45" s="55">
        <v>0</v>
      </c>
      <c r="M45" s="55">
        <v>-1</v>
      </c>
      <c r="N45" s="6"/>
    </row>
    <row r="46" spans="1:14" ht="16.5" customHeight="1">
      <c r="A46" s="11">
        <v>10</v>
      </c>
      <c r="B46" s="53" t="s">
        <v>59</v>
      </c>
      <c r="C46" s="56" t="s">
        <v>60</v>
      </c>
      <c r="D46" s="57">
        <f>VLOOKUP($C46,pilot!$A$12:$D$13,4,0)</f>
        <v>0</v>
      </c>
      <c r="E46" s="58">
        <f>VLOOKUP($C46,pilot!$A$12:$D$13,2,0)</f>
        <v>0</v>
      </c>
      <c r="F46" s="58">
        <f>VLOOKUP($C46,pilot!$A$12:$D$13,3,0)</f>
        <v>0</v>
      </c>
      <c r="J46" s="4"/>
      <c r="K46" s="19" t="s">
        <v>58</v>
      </c>
      <c r="L46" s="48" t="s">
        <v>61</v>
      </c>
      <c r="M46" s="48"/>
      <c r="N46" s="6"/>
    </row>
    <row r="47" spans="1:14" ht="16.5" customHeight="1">
      <c r="A47" s="4"/>
      <c r="D47" s="17">
        <f>SUM(D45:D46)</f>
        <v>10</v>
      </c>
      <c r="E47" s="54"/>
      <c r="F47" s="54"/>
      <c r="J47" s="4"/>
      <c r="K47" s="59">
        <v>-2</v>
      </c>
      <c r="L47" s="59">
        <v>-3</v>
      </c>
      <c r="M47" s="60">
        <v>-4</v>
      </c>
      <c r="N47" s="6"/>
    </row>
    <row r="48" spans="1:14" ht="16.5" customHeight="1">
      <c r="A48" s="4"/>
      <c r="J48" s="4"/>
      <c r="K48" s="48" t="s">
        <v>62</v>
      </c>
      <c r="L48" s="48"/>
      <c r="M48" s="19" t="s">
        <v>63</v>
      </c>
      <c r="N48" s="6"/>
    </row>
    <row r="49" spans="1:14" ht="16.5" customHeight="1">
      <c r="A49" s="11">
        <v>11</v>
      </c>
      <c r="B49" s="61" t="s">
        <v>55</v>
      </c>
      <c r="D49" s="61" t="s">
        <v>64</v>
      </c>
      <c r="E49" s="61"/>
      <c r="J49" s="4"/>
      <c r="N49" s="6"/>
    </row>
    <row r="50" spans="1:14" ht="16.5" customHeight="1">
      <c r="A50" s="4"/>
      <c r="B50" s="62"/>
      <c r="D50" s="62"/>
      <c r="E50" s="62"/>
      <c r="J50" s="4"/>
      <c r="N50" s="6"/>
    </row>
    <row r="51" spans="1:14" ht="16.5" customHeight="1">
      <c r="A51" s="4"/>
      <c r="B51" s="62"/>
      <c r="D51" s="62"/>
      <c r="E51" s="62"/>
      <c r="J51" s="4"/>
      <c r="K51" s="34" t="s">
        <v>65</v>
      </c>
      <c r="L51" s="34"/>
      <c r="M51" s="34"/>
      <c r="N51" s="6"/>
    </row>
    <row r="52" spans="1:14" ht="16.5" customHeight="1">
      <c r="A52" s="4"/>
      <c r="B52" s="62"/>
      <c r="D52" s="62"/>
      <c r="E52" s="62"/>
      <c r="J52" s="4"/>
      <c r="K52" s="47">
        <v>7</v>
      </c>
      <c r="L52" s="47">
        <v>6</v>
      </c>
      <c r="M52" s="47">
        <v>5</v>
      </c>
      <c r="N52" s="6"/>
    </row>
    <row r="53" spans="1:14" ht="16.5" customHeight="1">
      <c r="A53" s="4"/>
      <c r="B53" s="62"/>
      <c r="J53" s="4"/>
      <c r="K53" s="48" t="s">
        <v>66</v>
      </c>
      <c r="L53" s="48"/>
      <c r="M53" s="48"/>
      <c r="N53" s="6"/>
    </row>
    <row r="54" spans="1:14" ht="16.5" customHeight="1">
      <c r="A54" s="4"/>
      <c r="B54" s="62"/>
      <c r="J54" s="4"/>
      <c r="K54" s="49">
        <v>4</v>
      </c>
      <c r="L54" s="49">
        <v>3</v>
      </c>
      <c r="M54" s="50">
        <v>2</v>
      </c>
      <c r="N54" s="6"/>
    </row>
    <row r="55" spans="1:14" ht="16.5" customHeight="1">
      <c r="A55" s="4"/>
      <c r="J55" s="4"/>
      <c r="K55" s="48" t="s">
        <v>67</v>
      </c>
      <c r="L55" s="48"/>
      <c r="M55" s="19" t="s">
        <v>68</v>
      </c>
      <c r="N55" s="6"/>
    </row>
    <row r="56" spans="1:14" ht="16.5" customHeight="1">
      <c r="A56" s="11">
        <v>12</v>
      </c>
      <c r="B56" s="61" t="s">
        <v>69</v>
      </c>
      <c r="D56" s="61" t="s">
        <v>70</v>
      </c>
      <c r="E56" s="61"/>
      <c r="J56" s="4"/>
      <c r="K56" s="50">
        <v>1</v>
      </c>
      <c r="L56" s="55">
        <v>0</v>
      </c>
      <c r="M56" s="55">
        <v>-1</v>
      </c>
      <c r="N56" s="6"/>
    </row>
    <row r="57" spans="1:14" ht="16.5" customHeight="1">
      <c r="A57" s="4"/>
      <c r="B57" s="62"/>
      <c r="D57" s="62"/>
      <c r="E57" s="62"/>
      <c r="J57" s="4"/>
      <c r="K57" s="19" t="s">
        <v>68</v>
      </c>
      <c r="L57" s="48" t="s">
        <v>71</v>
      </c>
      <c r="M57" s="48"/>
      <c r="N57" s="6"/>
    </row>
    <row r="58" spans="1:14" ht="16.5" customHeight="1">
      <c r="A58" s="4"/>
      <c r="B58" s="62"/>
      <c r="D58" s="62"/>
      <c r="E58" s="62"/>
      <c r="J58" s="4"/>
      <c r="K58" s="59">
        <v>-2</v>
      </c>
      <c r="L58" s="59">
        <v>-3</v>
      </c>
      <c r="M58" s="60">
        <v>-4</v>
      </c>
      <c r="N58" s="6"/>
    </row>
    <row r="59" spans="1:14" ht="16.5" customHeight="1">
      <c r="A59" s="4"/>
      <c r="B59" s="62"/>
      <c r="J59" s="4"/>
      <c r="K59" s="48" t="s">
        <v>72</v>
      </c>
      <c r="L59" s="48"/>
      <c r="M59" s="19" t="s">
        <v>73</v>
      </c>
      <c r="N59" s="6"/>
    </row>
    <row r="60" spans="1:14" ht="16.5" customHeight="1">
      <c r="A60" s="63"/>
      <c r="B60" s="64"/>
      <c r="C60" s="64"/>
      <c r="D60" s="64"/>
      <c r="E60" s="64"/>
      <c r="F60" s="64"/>
      <c r="G60" s="64"/>
      <c r="H60" s="64"/>
      <c r="I60" s="64"/>
      <c r="J60" s="63"/>
      <c r="K60" s="64"/>
      <c r="L60" s="64"/>
      <c r="M60" s="64"/>
      <c r="N60" s="65"/>
    </row>
    <row r="61" spans="1:14" ht="12.75" customHeight="1">
      <c r="A61" s="1"/>
      <c r="B61" s="2"/>
      <c r="C61" s="2"/>
      <c r="D61" s="2"/>
      <c r="E61" s="66" t="s">
        <v>74</v>
      </c>
      <c r="F61" s="2"/>
      <c r="G61" s="2"/>
      <c r="H61" s="2"/>
      <c r="I61" s="3"/>
      <c r="J61" s="62"/>
      <c r="K61" s="62"/>
      <c r="L61" s="62"/>
      <c r="M61" s="62"/>
      <c r="N61" s="3"/>
    </row>
    <row r="62" spans="1:14" ht="12.75" customHeight="1">
      <c r="A62" s="4"/>
      <c r="E62" s="67" t="s">
        <v>75</v>
      </c>
      <c r="I62" s="6"/>
      <c r="J62" s="62"/>
      <c r="K62" s="62"/>
      <c r="L62" s="62"/>
      <c r="M62" s="62"/>
      <c r="N62" s="6"/>
    </row>
    <row r="63" spans="1:14" ht="12.75" customHeight="1">
      <c r="A63" s="4"/>
      <c r="E63" s="67" t="s">
        <v>76</v>
      </c>
      <c r="I63" s="6"/>
      <c r="J63" s="62"/>
      <c r="K63" s="62"/>
      <c r="L63" s="62"/>
      <c r="M63" s="62"/>
      <c r="N63" s="6"/>
    </row>
    <row r="64" spans="1:14" ht="12.75" customHeight="1">
      <c r="A64" s="4"/>
      <c r="E64" s="4"/>
      <c r="I64" s="6"/>
      <c r="J64" s="62"/>
      <c r="K64" s="62"/>
      <c r="L64" s="62"/>
      <c r="M64" s="62"/>
      <c r="N64" s="6"/>
    </row>
    <row r="65" spans="1:14" ht="12.75" customHeight="1">
      <c r="A65" s="4"/>
      <c r="E65" s="67" t="s">
        <v>77</v>
      </c>
      <c r="I65" s="6"/>
      <c r="J65" s="62"/>
      <c r="K65" s="62"/>
      <c r="L65" s="62"/>
      <c r="M65" s="62"/>
      <c r="N65" s="6"/>
    </row>
    <row r="66" spans="1:14" ht="12.75" customHeight="1">
      <c r="A66" s="4"/>
      <c r="E66" s="4"/>
      <c r="I66" s="6"/>
      <c r="J66" s="62"/>
      <c r="K66" s="62"/>
      <c r="L66" s="62"/>
      <c r="M66" s="62"/>
      <c r="N66" s="6"/>
    </row>
    <row r="67" spans="1:14" ht="12.75" customHeight="1">
      <c r="A67" s="4"/>
      <c r="E67" s="68" t="s">
        <v>78</v>
      </c>
      <c r="F67" s="68"/>
      <c r="I67" s="6"/>
      <c r="J67" s="62"/>
      <c r="K67" s="62"/>
      <c r="L67" s="62"/>
      <c r="M67" s="62"/>
      <c r="N67" s="6"/>
    </row>
    <row r="68" spans="1:14" ht="12.75" customHeight="1">
      <c r="A68" s="4"/>
      <c r="E68" s="4" t="s">
        <v>79</v>
      </c>
      <c r="F68" s="69"/>
      <c r="I68" s="6"/>
      <c r="J68" s="62"/>
      <c r="K68" s="62"/>
      <c r="L68" s="62"/>
      <c r="M68" s="62"/>
      <c r="N68" s="6"/>
    </row>
    <row r="69" spans="1:14" ht="12.75" customHeight="1">
      <c r="A69" s="4"/>
      <c r="E69" s="4" t="s">
        <v>80</v>
      </c>
      <c r="I69" s="6"/>
      <c r="J69" s="62"/>
      <c r="K69" s="62"/>
      <c r="L69" s="62"/>
      <c r="M69" s="62"/>
      <c r="N69" s="6"/>
    </row>
    <row r="70" spans="1:14" ht="12.75" customHeight="1">
      <c r="A70" s="4"/>
      <c r="E70" s="4" t="s">
        <v>81</v>
      </c>
      <c r="I70" s="6"/>
      <c r="J70" s="62"/>
      <c r="K70" s="62"/>
      <c r="L70" s="62"/>
      <c r="M70" s="62"/>
      <c r="N70" s="6"/>
    </row>
    <row r="71" spans="1:14" ht="12.75" customHeight="1">
      <c r="A71" s="4"/>
      <c r="E71" s="4"/>
      <c r="I71" s="6"/>
      <c r="J71" s="62"/>
      <c r="K71" s="62"/>
      <c r="L71" s="62"/>
      <c r="M71" s="62"/>
      <c r="N71" s="6"/>
    </row>
    <row r="72" spans="1:14" ht="12.75" customHeight="1">
      <c r="A72" s="4"/>
      <c r="E72" s="67" t="s">
        <v>82</v>
      </c>
      <c r="G72" s="70" t="s">
        <v>83</v>
      </c>
      <c r="I72" s="6"/>
      <c r="J72" s="62"/>
      <c r="K72" s="62"/>
      <c r="L72" s="62"/>
      <c r="M72" s="62"/>
      <c r="N72" s="6"/>
    </row>
    <row r="73" spans="1:14" ht="12.75" customHeight="1">
      <c r="A73" s="4"/>
      <c r="E73" s="71" t="s">
        <v>84</v>
      </c>
      <c r="I73" s="6"/>
      <c r="J73" s="62"/>
      <c r="K73" s="62"/>
      <c r="L73" s="62"/>
      <c r="M73" s="62"/>
      <c r="N73" s="6"/>
    </row>
    <row r="74" spans="1:14" ht="12.75" customHeight="1">
      <c r="A74" s="63"/>
      <c r="B74" s="64"/>
      <c r="E74" s="63"/>
      <c r="F74" s="64"/>
      <c r="G74" s="64"/>
      <c r="H74" s="64"/>
      <c r="I74" s="65"/>
      <c r="J74" s="62"/>
      <c r="K74" s="62"/>
      <c r="L74" s="62"/>
      <c r="M74" s="62"/>
      <c r="N74" s="65"/>
    </row>
    <row r="75" spans="1:14" ht="12.75" customHeight="1">
      <c r="A75" s="63"/>
      <c r="B75" s="64"/>
      <c r="C75" s="64"/>
      <c r="D75" s="64"/>
      <c r="E75" s="64"/>
      <c r="F75" s="72" t="s">
        <v>85</v>
      </c>
      <c r="G75" s="72"/>
      <c r="H75" s="72"/>
      <c r="I75" s="72"/>
      <c r="J75" s="72"/>
      <c r="K75" s="64"/>
      <c r="L75" s="64"/>
      <c r="M75" s="64"/>
      <c r="N75" s="65"/>
    </row>
  </sheetData>
  <sheetProtection selectLockedCells="1" selectUnlockedCells="1"/>
  <mergeCells count="33">
    <mergeCell ref="B2:L2"/>
    <mergeCell ref="C3:F3"/>
    <mergeCell ref="J3:K3"/>
    <mergeCell ref="C4:F4"/>
    <mergeCell ref="J4:L4"/>
    <mergeCell ref="G7:H7"/>
    <mergeCell ref="G8:H8"/>
    <mergeCell ref="G9:H9"/>
    <mergeCell ref="B25:F25"/>
    <mergeCell ref="J25:M25"/>
    <mergeCell ref="K29:M29"/>
    <mergeCell ref="K33:L33"/>
    <mergeCell ref="K40:M40"/>
    <mergeCell ref="K42:M42"/>
    <mergeCell ref="B44:B45"/>
    <mergeCell ref="K44:L44"/>
    <mergeCell ref="L46:M46"/>
    <mergeCell ref="K48:L48"/>
    <mergeCell ref="D49:E49"/>
    <mergeCell ref="D50:E50"/>
    <mergeCell ref="D51:E51"/>
    <mergeCell ref="K51:M51"/>
    <mergeCell ref="D52:E52"/>
    <mergeCell ref="K53:M53"/>
    <mergeCell ref="K55:L55"/>
    <mergeCell ref="D56:E56"/>
    <mergeCell ref="D57:E57"/>
    <mergeCell ref="L57:M57"/>
    <mergeCell ref="D58:E58"/>
    <mergeCell ref="K59:L59"/>
    <mergeCell ref="J61:M74"/>
    <mergeCell ref="E67:F67"/>
    <mergeCell ref="F75:J75"/>
  </mergeCells>
  <dataValidations count="16">
    <dataValidation type="list" operator="equal" showErrorMessage="1" sqref="J4">
      <formula1>epoca</formula1>
    </dataValidation>
    <dataValidation type="list" operator="equal" allowBlank="1" showErrorMessage="1" sqref="C7">
      <formula1>mov1</formula1>
    </dataValidation>
    <dataValidation type="list" operator="equal" allowBlank="1" showErrorMessage="1" sqref="G7">
      <formula1>scudi</formula1>
    </dataValidation>
    <dataValidation type="list" operator="equal" allowBlank="1" showErrorMessage="1" sqref="G8">
      <formula1>IF(selepoca="Early_UC_Units",Early_UC_Units,IF(selepoca="Later_UC_Units",Later_UC_Units,Cosmic_Era_Units))</formula1>
    </dataValidation>
    <dataValidation type="list" operator="equal" showErrorMessage="1" sqref="G9">
      <formula1>extrascafo</formula1>
    </dataValidation>
    <dataValidation type="list" operator="equal" showErrorMessage="1" sqref="B12:B16">
      <formula1>rangew</formula1>
    </dataValidation>
    <dataValidation type="list" operator="equal" showErrorMessage="1" sqref="B20">
      <formula1>ccombat</formula1>
    </dataValidation>
    <dataValidation type="list" operator="equal" allowBlank="1" showErrorMessage="1" sqref="B21:B22">
      <formula1>ccombat</formula1>
    </dataValidation>
    <dataValidation type="list" operator="equal" allowBlank="1" showErrorMessage="1" sqref="B27:B41">
      <formula1>abil</formula1>
    </dataValidation>
    <dataValidation type="list" operator="equal" allowBlank="1" showErrorMessage="1" sqref="C45">
      <formula1>rank</formula1>
    </dataValidation>
    <dataValidation type="list" operator="equal" allowBlank="1" showErrorMessage="1" sqref="C46">
      <formula1>pilot!$A$12:$A$13</formula1>
    </dataValidation>
    <dataValidation type="list" operator="equal" allowBlank="1" showErrorMessage="1" sqref="C47">
      <formula1>pilot!$A$12</formula1>
    </dataValidation>
    <dataValidation type="list" operator="equal" allowBlank="1" showErrorMessage="1" sqref="B50:B54">
      <formula1>traits</formula1>
    </dataValidation>
    <dataValidation type="list" operator="equal" allowBlank="1" showErrorMessage="1" sqref="D50:D52">
      <formula1>htraits</formula1>
    </dataValidation>
    <dataValidation type="list" operator="equal" allowBlank="1" showErrorMessage="1" sqref="B57:B59">
      <formula1>mods</formula1>
    </dataValidation>
    <dataValidation type="list" operator="equal" allowBlank="1" showErrorMessage="1" sqref="D57:D58">
      <formula1>hmods</formula1>
    </dataValidation>
  </dataValidations>
  <hyperlinks>
    <hyperlink ref="E73" r:id="rId1" display="gundam.wikia.com"/>
  </hyperlinks>
  <printOptions horizont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95" zoomScaleNormal="95" workbookViewId="0" topLeftCell="A4">
      <selection activeCell="D42" activeCellId="1" sqref="A38:D38 D42"/>
    </sheetView>
  </sheetViews>
  <sheetFormatPr defaultColWidth="10.28125" defaultRowHeight="12.75"/>
  <cols>
    <col min="1" max="3" width="11.57421875" style="0" customWidth="1"/>
    <col min="4" max="4" width="42.421875" style="0" customWidth="1"/>
    <col min="5" max="5" width="4.421875" style="0" customWidth="1"/>
    <col min="6" max="16384" width="11.57421875" style="0" customWidth="1"/>
  </cols>
  <sheetData>
    <row r="1" ht="12.75" customHeight="1">
      <c r="A1" t="s">
        <v>86</v>
      </c>
    </row>
    <row r="2" spans="1:5" ht="12.75" customHeight="1">
      <c r="A2" s="73" t="s">
        <v>87</v>
      </c>
      <c r="B2" s="73" t="s">
        <v>86</v>
      </c>
      <c r="C2" s="73" t="s">
        <v>88</v>
      </c>
      <c r="D2" s="73" t="s">
        <v>89</v>
      </c>
      <c r="E2" s="73" t="s">
        <v>90</v>
      </c>
    </row>
    <row r="3" spans="1:5" ht="12.75" customHeight="1">
      <c r="A3" s="30">
        <v>1</v>
      </c>
      <c r="B3" s="30" t="s">
        <v>7</v>
      </c>
      <c r="C3" s="30" t="s">
        <v>91</v>
      </c>
      <c r="D3" s="30" t="s">
        <v>92</v>
      </c>
      <c r="E3" s="30">
        <v>60</v>
      </c>
    </row>
    <row r="4" spans="1:5" ht="23.25" customHeight="1">
      <c r="A4" s="30">
        <v>2</v>
      </c>
      <c r="B4" s="30" t="s">
        <v>93</v>
      </c>
      <c r="C4" s="30" t="s">
        <v>94</v>
      </c>
      <c r="D4" s="74" t="s">
        <v>95</v>
      </c>
      <c r="E4" s="30">
        <v>100</v>
      </c>
    </row>
    <row r="5" spans="1:5" ht="12.75" customHeight="1">
      <c r="A5" s="30">
        <v>3</v>
      </c>
      <c r="B5" s="30" t="s">
        <v>96</v>
      </c>
      <c r="C5" s="30" t="s">
        <v>97</v>
      </c>
      <c r="D5" s="30" t="s">
        <v>98</v>
      </c>
      <c r="E5" s="30">
        <v>140</v>
      </c>
    </row>
    <row r="7" spans="1:4" ht="12.75" customHeight="1">
      <c r="A7" s="56"/>
      <c r="D7" s="75" t="s">
        <v>99</v>
      </c>
    </row>
    <row r="8" spans="1:4" ht="12.75" customHeight="1">
      <c r="A8" s="56"/>
      <c r="D8" s="30" t="s">
        <v>5</v>
      </c>
    </row>
    <row r="9" spans="1:4" ht="12.75" customHeight="1">
      <c r="A9" s="56"/>
      <c r="D9" s="30" t="s">
        <v>100</v>
      </c>
    </row>
    <row r="10" spans="1:4" ht="12.75" customHeight="1">
      <c r="A10" s="56"/>
      <c r="D10" s="30" t="s">
        <v>101</v>
      </c>
    </row>
    <row r="11" ht="12.75" customHeight="1">
      <c r="A11" s="56"/>
    </row>
    <row r="12" spans="4:7" ht="12.75" customHeight="1">
      <c r="D12" s="76" t="s">
        <v>102</v>
      </c>
      <c r="E12" s="76"/>
      <c r="F12" s="76"/>
      <c r="G12" s="76"/>
    </row>
    <row r="13" spans="4:7" ht="12.75" customHeight="1">
      <c r="D13" s="75" t="s">
        <v>103</v>
      </c>
      <c r="E13" s="73" t="s">
        <v>104</v>
      </c>
      <c r="F13" s="73" t="s">
        <v>105</v>
      </c>
      <c r="G13" s="73" t="s">
        <v>106</v>
      </c>
    </row>
    <row r="14" spans="4:7" ht="12.75" customHeight="1">
      <c r="D14" s="30" t="s">
        <v>14</v>
      </c>
      <c r="E14" s="30">
        <v>30</v>
      </c>
      <c r="F14" s="30" t="s">
        <v>107</v>
      </c>
      <c r="G14" s="30">
        <v>2</v>
      </c>
    </row>
    <row r="15" spans="4:7" ht="12.75" customHeight="1">
      <c r="D15" s="30" t="s">
        <v>108</v>
      </c>
      <c r="E15" s="30">
        <v>60</v>
      </c>
      <c r="F15" s="30" t="s">
        <v>109</v>
      </c>
      <c r="G15" s="30">
        <v>4</v>
      </c>
    </row>
    <row r="16" spans="4:7" ht="12.75" customHeight="1">
      <c r="D16" s="30" t="s">
        <v>110</v>
      </c>
      <c r="E16" s="30">
        <v>90</v>
      </c>
      <c r="F16" s="30" t="s">
        <v>111</v>
      </c>
      <c r="G16" s="30">
        <v>6</v>
      </c>
    </row>
    <row r="17" spans="4:7" ht="12.75" customHeight="1">
      <c r="D17" s="30" t="s">
        <v>112</v>
      </c>
      <c r="E17" s="30">
        <v>120</v>
      </c>
      <c r="F17" s="30" t="s">
        <v>113</v>
      </c>
      <c r="G17" s="30">
        <v>8</v>
      </c>
    </row>
    <row r="18" spans="4:7" ht="12.75" customHeight="1">
      <c r="D18" s="30" t="s">
        <v>114</v>
      </c>
      <c r="E18" s="30">
        <v>150</v>
      </c>
      <c r="F18" s="30" t="s">
        <v>115</v>
      </c>
      <c r="G18" s="30">
        <v>10</v>
      </c>
    </row>
    <row r="21" spans="4:7" ht="12.75" customHeight="1">
      <c r="D21" s="76" t="s">
        <v>116</v>
      </c>
      <c r="E21" s="76"/>
      <c r="F21" s="76"/>
      <c r="G21" s="76"/>
    </row>
    <row r="22" spans="4:7" ht="12.75" customHeight="1">
      <c r="D22" s="75" t="s">
        <v>103</v>
      </c>
      <c r="E22" s="73" t="s">
        <v>104</v>
      </c>
      <c r="F22" s="73" t="s">
        <v>105</v>
      </c>
      <c r="G22" s="73" t="s">
        <v>106</v>
      </c>
    </row>
    <row r="23" spans="4:7" ht="12.75" customHeight="1">
      <c r="D23" s="30" t="s">
        <v>117</v>
      </c>
      <c r="E23" s="30">
        <v>30</v>
      </c>
      <c r="F23" s="30" t="s">
        <v>107</v>
      </c>
      <c r="G23" s="30">
        <v>2</v>
      </c>
    </row>
    <row r="24" spans="4:7" ht="12.75" customHeight="1">
      <c r="D24" s="30" t="s">
        <v>118</v>
      </c>
      <c r="E24" s="30">
        <v>60</v>
      </c>
      <c r="F24" s="30" t="s">
        <v>109</v>
      </c>
      <c r="G24" s="30">
        <v>4</v>
      </c>
    </row>
    <row r="25" spans="4:7" ht="12.75" customHeight="1">
      <c r="D25" s="30" t="s">
        <v>119</v>
      </c>
      <c r="E25" s="30">
        <v>90</v>
      </c>
      <c r="F25" s="30" t="s">
        <v>111</v>
      </c>
      <c r="G25" s="30">
        <v>6</v>
      </c>
    </row>
    <row r="26" spans="4:7" ht="12.75" customHeight="1">
      <c r="D26" s="30" t="s">
        <v>120</v>
      </c>
      <c r="E26" s="30">
        <v>120</v>
      </c>
      <c r="F26" s="30" t="s">
        <v>113</v>
      </c>
      <c r="G26" s="30">
        <v>8</v>
      </c>
    </row>
    <row r="27" spans="4:7" ht="12.75" customHeight="1">
      <c r="D27" s="30" t="s">
        <v>121</v>
      </c>
      <c r="E27" s="30">
        <v>150</v>
      </c>
      <c r="F27" s="30" t="s">
        <v>115</v>
      </c>
      <c r="G27" s="30">
        <v>10</v>
      </c>
    </row>
    <row r="29" spans="4:7" ht="12.75" customHeight="1">
      <c r="D29" s="76" t="s">
        <v>122</v>
      </c>
      <c r="E29" s="76"/>
      <c r="F29" s="76"/>
      <c r="G29" s="76"/>
    </row>
    <row r="30" spans="4:7" ht="12.75" customHeight="1">
      <c r="D30" s="75" t="s">
        <v>103</v>
      </c>
      <c r="E30" s="73" t="s">
        <v>104</v>
      </c>
      <c r="F30" s="73" t="s">
        <v>105</v>
      </c>
      <c r="G30" s="73" t="s">
        <v>106</v>
      </c>
    </row>
    <row r="31" spans="4:7" ht="12.75" customHeight="1">
      <c r="D31" s="30" t="s">
        <v>123</v>
      </c>
      <c r="E31" s="30">
        <v>30</v>
      </c>
      <c r="F31" s="30" t="s">
        <v>107</v>
      </c>
      <c r="G31" s="30">
        <v>2</v>
      </c>
    </row>
    <row r="32" spans="4:7" ht="12.75" customHeight="1">
      <c r="D32" s="30" t="s">
        <v>124</v>
      </c>
      <c r="E32" s="30">
        <v>60</v>
      </c>
      <c r="F32" s="30" t="s">
        <v>109</v>
      </c>
      <c r="G32" s="30">
        <v>4</v>
      </c>
    </row>
    <row r="33" spans="4:7" ht="12.75" customHeight="1">
      <c r="D33" s="30" t="s">
        <v>125</v>
      </c>
      <c r="E33" s="30">
        <v>90</v>
      </c>
      <c r="F33" s="30" t="s">
        <v>111</v>
      </c>
      <c r="G33" s="30">
        <v>6</v>
      </c>
    </row>
    <row r="34" spans="4:7" ht="12.75" customHeight="1">
      <c r="D34" s="30" t="s">
        <v>126</v>
      </c>
      <c r="E34" s="30">
        <v>120</v>
      </c>
      <c r="F34" s="30" t="s">
        <v>113</v>
      </c>
      <c r="G34" s="30">
        <v>8</v>
      </c>
    </row>
    <row r="35" spans="4:7" ht="12.75" customHeight="1">
      <c r="D35" s="30" t="s">
        <v>127</v>
      </c>
      <c r="E35" s="30">
        <v>150</v>
      </c>
      <c r="F35" s="30" t="s">
        <v>115</v>
      </c>
      <c r="G35" s="30">
        <v>10</v>
      </c>
    </row>
    <row r="37" spans="2:5" ht="12.75" customHeight="1">
      <c r="B37" s="76" t="s">
        <v>128</v>
      </c>
      <c r="C37" s="76"/>
      <c r="D37" s="76"/>
      <c r="E37" s="76"/>
    </row>
    <row r="38" spans="3:5" ht="12.75" customHeight="1">
      <c r="C38" s="75" t="s">
        <v>129</v>
      </c>
      <c r="E38" s="75" t="s">
        <v>90</v>
      </c>
    </row>
    <row r="39" spans="3:5" ht="12.75" customHeight="1">
      <c r="C39" s="24">
        <v>0</v>
      </c>
      <c r="E39" s="30">
        <v>0</v>
      </c>
    </row>
    <row r="40" spans="3:5" ht="12.75" customHeight="1">
      <c r="C40" s="24">
        <v>1</v>
      </c>
      <c r="E40" s="30">
        <v>10</v>
      </c>
    </row>
    <row r="41" spans="3:5" ht="12.75" customHeight="1">
      <c r="C41" s="24">
        <v>2</v>
      </c>
      <c r="E41" s="30">
        <v>20</v>
      </c>
    </row>
    <row r="42" spans="3:5" ht="12.75" customHeight="1">
      <c r="C42" s="30">
        <v>-1</v>
      </c>
      <c r="E42" s="30">
        <v>-10</v>
      </c>
    </row>
    <row r="43" spans="3:5" ht="12.75" customHeight="1">
      <c r="C43" s="30">
        <v>-2</v>
      </c>
      <c r="E43" s="30">
        <v>-20</v>
      </c>
    </row>
  </sheetData>
  <sheetProtection selectLockedCells="1" selectUnlockedCells="1"/>
  <mergeCells count="4">
    <mergeCell ref="D12:G12"/>
    <mergeCell ref="D21:G21"/>
    <mergeCell ref="D29:G29"/>
    <mergeCell ref="B37:E3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95" zoomScaleNormal="95" workbookViewId="0" topLeftCell="A10">
      <selection activeCell="I25" activeCellId="1" sqref="A38:D38 I25"/>
    </sheetView>
  </sheetViews>
  <sheetFormatPr defaultColWidth="10.28125" defaultRowHeight="12.75"/>
  <cols>
    <col min="1" max="1" width="39.00390625" style="0" customWidth="1"/>
    <col min="2" max="3" width="11.57421875" style="0" customWidth="1"/>
    <col min="4" max="4" width="13.140625" style="0" customWidth="1"/>
    <col min="5" max="16384" width="11.57421875" style="0" customWidth="1"/>
  </cols>
  <sheetData>
    <row r="1" spans="1:11" ht="12.75" customHeight="1">
      <c r="A1" s="73" t="s">
        <v>130</v>
      </c>
      <c r="B1" s="73" t="s">
        <v>17</v>
      </c>
      <c r="C1" s="73" t="s">
        <v>18</v>
      </c>
      <c r="D1" s="73" t="s">
        <v>19</v>
      </c>
      <c r="E1" s="73" t="s">
        <v>20</v>
      </c>
      <c r="F1" s="73" t="s">
        <v>21</v>
      </c>
      <c r="G1" s="73" t="s">
        <v>22</v>
      </c>
      <c r="H1" s="73" t="s">
        <v>23</v>
      </c>
      <c r="I1" s="73" t="s">
        <v>24</v>
      </c>
      <c r="J1" s="73" t="s">
        <v>25</v>
      </c>
      <c r="K1" s="73" t="s">
        <v>26</v>
      </c>
    </row>
    <row r="2" spans="1:11" ht="12.75" customHeight="1">
      <c r="A2" s="30" t="s">
        <v>131</v>
      </c>
      <c r="B2" s="30" t="s">
        <v>132</v>
      </c>
      <c r="C2" s="30" t="s">
        <v>133</v>
      </c>
      <c r="D2" s="30" t="s">
        <v>134</v>
      </c>
      <c r="E2" s="30" t="s">
        <v>135</v>
      </c>
      <c r="F2" s="30" t="s">
        <v>136</v>
      </c>
      <c r="G2" s="24" t="s">
        <v>137</v>
      </c>
      <c r="H2" s="24" t="s">
        <v>135</v>
      </c>
      <c r="I2" s="24" t="s">
        <v>138</v>
      </c>
      <c r="J2" s="30">
        <v>1</v>
      </c>
      <c r="K2" s="30">
        <v>10</v>
      </c>
    </row>
    <row r="3" spans="1:11" ht="12.75" customHeight="1">
      <c r="A3" s="30" t="s">
        <v>139</v>
      </c>
      <c r="B3" s="30" t="s">
        <v>132</v>
      </c>
      <c r="C3" s="30" t="s">
        <v>140</v>
      </c>
      <c r="D3" s="30" t="s">
        <v>141</v>
      </c>
      <c r="E3" s="30" t="s">
        <v>135</v>
      </c>
      <c r="F3" s="30" t="s">
        <v>136</v>
      </c>
      <c r="G3" s="24" t="s">
        <v>142</v>
      </c>
      <c r="H3" s="24" t="s">
        <v>135</v>
      </c>
      <c r="I3" s="24" t="s">
        <v>143</v>
      </c>
      <c r="J3" s="30">
        <v>1</v>
      </c>
      <c r="K3" s="30">
        <v>20</v>
      </c>
    </row>
    <row r="4" spans="1:11" ht="12.75" customHeight="1">
      <c r="A4" s="30" t="s">
        <v>144</v>
      </c>
      <c r="B4" s="30" t="s">
        <v>145</v>
      </c>
      <c r="C4" s="30" t="s">
        <v>140</v>
      </c>
      <c r="D4" s="30" t="s">
        <v>141</v>
      </c>
      <c r="E4" s="30" t="s">
        <v>135</v>
      </c>
      <c r="F4" s="30" t="s">
        <v>146</v>
      </c>
      <c r="G4" s="24" t="s">
        <v>142</v>
      </c>
      <c r="H4" s="24" t="s">
        <v>147</v>
      </c>
      <c r="I4" s="24" t="s">
        <v>143</v>
      </c>
      <c r="J4" s="30">
        <v>2</v>
      </c>
      <c r="K4" s="30">
        <v>30</v>
      </c>
    </row>
    <row r="5" spans="1:11" ht="12.75" customHeight="1">
      <c r="A5" s="30" t="s">
        <v>148</v>
      </c>
      <c r="B5" s="30" t="s">
        <v>145</v>
      </c>
      <c r="C5" s="30" t="s">
        <v>140</v>
      </c>
      <c r="D5" s="30" t="s">
        <v>149</v>
      </c>
      <c r="E5" s="30" t="s">
        <v>135</v>
      </c>
      <c r="F5" s="30" t="s">
        <v>146</v>
      </c>
      <c r="G5" s="24" t="s">
        <v>142</v>
      </c>
      <c r="H5" s="24" t="s">
        <v>147</v>
      </c>
      <c r="I5" s="24" t="s">
        <v>150</v>
      </c>
      <c r="J5" s="30">
        <v>2</v>
      </c>
      <c r="K5" s="30">
        <v>20</v>
      </c>
    </row>
    <row r="6" spans="1:11" ht="12.75" customHeight="1">
      <c r="A6" s="30" t="s">
        <v>151</v>
      </c>
      <c r="B6" s="30" t="s">
        <v>152</v>
      </c>
      <c r="C6" s="30" t="s">
        <v>153</v>
      </c>
      <c r="D6" s="30" t="s">
        <v>154</v>
      </c>
      <c r="E6" s="30" t="s">
        <v>155</v>
      </c>
      <c r="F6" s="30" t="s">
        <v>156</v>
      </c>
      <c r="G6" s="24" t="s">
        <v>157</v>
      </c>
      <c r="H6" s="24" t="s">
        <v>147</v>
      </c>
      <c r="I6" s="24" t="s">
        <v>158</v>
      </c>
      <c r="J6" s="30">
        <v>2</v>
      </c>
      <c r="K6" s="30">
        <v>40</v>
      </c>
    </row>
    <row r="7" spans="1:11" ht="12.75" customHeight="1">
      <c r="A7" s="30" t="s">
        <v>159</v>
      </c>
      <c r="B7" s="30" t="s">
        <v>160</v>
      </c>
      <c r="C7" s="30" t="s">
        <v>153</v>
      </c>
      <c r="D7" s="30" t="s">
        <v>161</v>
      </c>
      <c r="E7" s="30" t="s">
        <v>162</v>
      </c>
      <c r="F7" s="30" t="s">
        <v>156</v>
      </c>
      <c r="G7" s="24" t="s">
        <v>157</v>
      </c>
      <c r="H7" s="30">
        <v>5</v>
      </c>
      <c r="I7" s="24" t="s">
        <v>163</v>
      </c>
      <c r="J7" s="30">
        <v>3</v>
      </c>
      <c r="K7" s="30">
        <v>50</v>
      </c>
    </row>
    <row r="8" spans="1:11" ht="12.75" customHeight="1">
      <c r="A8" s="30" t="s">
        <v>164</v>
      </c>
      <c r="B8" s="30" t="s">
        <v>165</v>
      </c>
      <c r="C8" s="30" t="s">
        <v>153</v>
      </c>
      <c r="D8" s="30" t="s">
        <v>166</v>
      </c>
      <c r="E8" s="30" t="s">
        <v>155</v>
      </c>
      <c r="F8" s="30" t="s">
        <v>156</v>
      </c>
      <c r="G8" s="24" t="s">
        <v>157</v>
      </c>
      <c r="H8" s="24" t="s">
        <v>142</v>
      </c>
      <c r="I8" s="24" t="s">
        <v>163</v>
      </c>
      <c r="J8" s="30">
        <v>5</v>
      </c>
      <c r="K8" s="30">
        <v>100</v>
      </c>
    </row>
    <row r="9" spans="1:11" ht="12.75" customHeight="1">
      <c r="A9" s="30" t="s">
        <v>167</v>
      </c>
      <c r="B9" s="30" t="s">
        <v>132</v>
      </c>
      <c r="C9" s="30" t="s">
        <v>153</v>
      </c>
      <c r="D9" s="30" t="s">
        <v>168</v>
      </c>
      <c r="E9" s="30" t="s">
        <v>155</v>
      </c>
      <c r="F9" s="30" t="s">
        <v>169</v>
      </c>
      <c r="G9" s="24" t="s">
        <v>142</v>
      </c>
      <c r="H9" s="24" t="s">
        <v>147</v>
      </c>
      <c r="I9" s="24" t="s">
        <v>170</v>
      </c>
      <c r="J9" s="30">
        <v>1</v>
      </c>
      <c r="K9" s="30">
        <v>60</v>
      </c>
    </row>
    <row r="10" spans="1:11" ht="12.75" customHeight="1">
      <c r="A10" s="30" t="s">
        <v>171</v>
      </c>
      <c r="B10" s="30" t="s">
        <v>172</v>
      </c>
      <c r="C10" s="30" t="s">
        <v>140</v>
      </c>
      <c r="D10" s="30" t="s">
        <v>173</v>
      </c>
      <c r="E10" s="30" t="s">
        <v>135</v>
      </c>
      <c r="F10" s="30" t="s">
        <v>156</v>
      </c>
      <c r="G10" s="24" t="s">
        <v>157</v>
      </c>
      <c r="H10" s="24" t="s">
        <v>137</v>
      </c>
      <c r="I10" s="24" t="s">
        <v>170</v>
      </c>
      <c r="J10" s="30">
        <v>3</v>
      </c>
      <c r="K10" s="30">
        <v>50</v>
      </c>
    </row>
    <row r="11" spans="1:11" ht="12.75" customHeight="1">
      <c r="A11" s="30" t="s">
        <v>174</v>
      </c>
      <c r="B11" s="30" t="s">
        <v>172</v>
      </c>
      <c r="C11" s="30" t="s">
        <v>140</v>
      </c>
      <c r="D11" s="30" t="s">
        <v>175</v>
      </c>
      <c r="E11" s="30" t="s">
        <v>162</v>
      </c>
      <c r="F11" s="30" t="s">
        <v>156</v>
      </c>
      <c r="G11" s="24" t="s">
        <v>176</v>
      </c>
      <c r="H11" s="24" t="s">
        <v>142</v>
      </c>
      <c r="I11" s="24" t="s">
        <v>163</v>
      </c>
      <c r="J11" s="30">
        <v>4</v>
      </c>
      <c r="K11" s="30">
        <v>50</v>
      </c>
    </row>
    <row r="12" spans="1:11" ht="12.75" customHeight="1">
      <c r="A12" s="30" t="s">
        <v>177</v>
      </c>
      <c r="B12" s="30" t="s">
        <v>172</v>
      </c>
      <c r="C12" s="30" t="s">
        <v>153</v>
      </c>
      <c r="D12" s="30" t="s">
        <v>173</v>
      </c>
      <c r="E12" s="30" t="s">
        <v>135</v>
      </c>
      <c r="F12" s="30" t="s">
        <v>156</v>
      </c>
      <c r="G12" s="24" t="s">
        <v>157</v>
      </c>
      <c r="H12" s="24" t="s">
        <v>137</v>
      </c>
      <c r="I12" s="24" t="s">
        <v>138</v>
      </c>
      <c r="J12" s="30">
        <v>3</v>
      </c>
      <c r="K12" s="30">
        <v>40</v>
      </c>
    </row>
    <row r="13" spans="1:11" ht="12.75" customHeight="1">
      <c r="A13" s="30" t="s">
        <v>178</v>
      </c>
      <c r="B13" s="30" t="s">
        <v>172</v>
      </c>
      <c r="C13" s="30" t="s">
        <v>153</v>
      </c>
      <c r="D13" s="30" t="s">
        <v>175</v>
      </c>
      <c r="E13" s="30" t="s">
        <v>162</v>
      </c>
      <c r="F13" s="30" t="s">
        <v>169</v>
      </c>
      <c r="G13" s="24" t="s">
        <v>157</v>
      </c>
      <c r="H13" s="24" t="s">
        <v>137</v>
      </c>
      <c r="I13" s="24" t="s">
        <v>170</v>
      </c>
      <c r="J13" s="30">
        <v>2</v>
      </c>
      <c r="K13" s="30">
        <v>70</v>
      </c>
    </row>
    <row r="14" spans="1:11" ht="12.75" customHeight="1">
      <c r="A14" s="30" t="s">
        <v>179</v>
      </c>
      <c r="B14" s="30" t="s">
        <v>172</v>
      </c>
      <c r="C14" s="30" t="s">
        <v>153</v>
      </c>
      <c r="D14" s="30" t="s">
        <v>175</v>
      </c>
      <c r="E14" s="30" t="s">
        <v>162</v>
      </c>
      <c r="F14" s="30" t="s">
        <v>156</v>
      </c>
      <c r="G14" s="24" t="s">
        <v>157</v>
      </c>
      <c r="H14" s="24" t="s">
        <v>137</v>
      </c>
      <c r="I14" s="24" t="s">
        <v>170</v>
      </c>
      <c r="J14" s="30">
        <v>4</v>
      </c>
      <c r="K14" s="30">
        <v>70</v>
      </c>
    </row>
    <row r="15" spans="1:11" ht="12.75" customHeight="1">
      <c r="A15" s="30" t="s">
        <v>180</v>
      </c>
      <c r="B15" s="30" t="s">
        <v>172</v>
      </c>
      <c r="C15" s="30" t="s">
        <v>140</v>
      </c>
      <c r="D15" s="30" t="s">
        <v>181</v>
      </c>
      <c r="E15" s="30" t="s">
        <v>162</v>
      </c>
      <c r="F15" s="30" t="s">
        <v>156</v>
      </c>
      <c r="G15" s="24" t="s">
        <v>176</v>
      </c>
      <c r="H15" s="24" t="s">
        <v>142</v>
      </c>
      <c r="I15" s="24" t="s">
        <v>182</v>
      </c>
      <c r="J15" s="30">
        <v>6</v>
      </c>
      <c r="K15" s="30">
        <v>110</v>
      </c>
    </row>
    <row r="16" spans="1:11" ht="12.75" customHeight="1">
      <c r="A16" s="30" t="s">
        <v>183</v>
      </c>
      <c r="B16" s="30" t="s">
        <v>172</v>
      </c>
      <c r="C16" s="30" t="s">
        <v>140</v>
      </c>
      <c r="D16" s="30" t="s">
        <v>181</v>
      </c>
      <c r="E16" s="30" t="s">
        <v>162</v>
      </c>
      <c r="F16" s="30" t="s">
        <v>156</v>
      </c>
      <c r="G16" s="24" t="s">
        <v>176</v>
      </c>
      <c r="H16" s="24" t="s">
        <v>142</v>
      </c>
      <c r="I16" s="24" t="s">
        <v>182</v>
      </c>
      <c r="J16" s="30">
        <v>8</v>
      </c>
      <c r="K16" s="30">
        <v>130</v>
      </c>
    </row>
    <row r="17" spans="1:11" ht="12.75" customHeight="1">
      <c r="A17" s="30" t="s">
        <v>184</v>
      </c>
      <c r="B17" s="30" t="s">
        <v>165</v>
      </c>
      <c r="C17" s="30" t="s">
        <v>140</v>
      </c>
      <c r="D17" s="30" t="s">
        <v>185</v>
      </c>
      <c r="E17" s="30" t="s">
        <v>135</v>
      </c>
      <c r="F17" s="30" t="s">
        <v>156</v>
      </c>
      <c r="G17" s="24" t="s">
        <v>157</v>
      </c>
      <c r="H17" s="24" t="s">
        <v>137</v>
      </c>
      <c r="I17" s="24" t="s">
        <v>186</v>
      </c>
      <c r="J17" s="30">
        <v>4</v>
      </c>
      <c r="K17" s="30">
        <v>10</v>
      </c>
    </row>
    <row r="18" spans="1:11" ht="12.75" customHeight="1">
      <c r="A18" s="30" t="s">
        <v>187</v>
      </c>
      <c r="B18" s="30" t="s">
        <v>165</v>
      </c>
      <c r="C18" s="30" t="s">
        <v>153</v>
      </c>
      <c r="D18" s="30" t="s">
        <v>188</v>
      </c>
      <c r="E18" s="30" t="s">
        <v>155</v>
      </c>
      <c r="F18" s="30" t="s">
        <v>136</v>
      </c>
      <c r="G18" s="24" t="s">
        <v>137</v>
      </c>
      <c r="H18" s="24" t="s">
        <v>147</v>
      </c>
      <c r="I18" s="24" t="s">
        <v>143</v>
      </c>
      <c r="J18" s="30">
        <v>2</v>
      </c>
      <c r="K18" s="30">
        <v>50</v>
      </c>
    </row>
    <row r="19" spans="1:11" ht="12.75" customHeight="1">
      <c r="A19" s="30" t="s">
        <v>189</v>
      </c>
      <c r="B19" s="30" t="s">
        <v>165</v>
      </c>
      <c r="C19" s="30" t="s">
        <v>133</v>
      </c>
      <c r="D19" s="30" t="s">
        <v>190</v>
      </c>
      <c r="E19" s="30" t="s">
        <v>155</v>
      </c>
      <c r="F19" s="30" t="s">
        <v>146</v>
      </c>
      <c r="G19" s="24" t="s">
        <v>142</v>
      </c>
      <c r="H19" s="24" t="s">
        <v>137</v>
      </c>
      <c r="I19" s="24" t="s">
        <v>170</v>
      </c>
      <c r="J19" s="30">
        <v>3</v>
      </c>
      <c r="K19" s="30">
        <v>70</v>
      </c>
    </row>
    <row r="20" spans="1:11" ht="12.75" customHeight="1">
      <c r="A20" s="30" t="s">
        <v>191</v>
      </c>
      <c r="B20" s="30" t="s">
        <v>165</v>
      </c>
      <c r="C20" s="30" t="s">
        <v>133</v>
      </c>
      <c r="D20" s="30" t="s">
        <v>192</v>
      </c>
      <c r="E20" s="30" t="s">
        <v>162</v>
      </c>
      <c r="F20" s="30" t="s">
        <v>193</v>
      </c>
      <c r="G20" s="24" t="s">
        <v>137</v>
      </c>
      <c r="H20" s="24" t="s">
        <v>147</v>
      </c>
      <c r="I20" s="24" t="s">
        <v>143</v>
      </c>
      <c r="J20" s="30">
        <v>2</v>
      </c>
      <c r="K20" s="30">
        <v>90</v>
      </c>
    </row>
    <row r="21" spans="1:11" ht="12.75" customHeight="1">
      <c r="A21" s="30" t="s">
        <v>194</v>
      </c>
      <c r="B21" s="30" t="s">
        <v>165</v>
      </c>
      <c r="C21" s="30" t="s">
        <v>140</v>
      </c>
      <c r="D21" s="30" t="s">
        <v>195</v>
      </c>
      <c r="E21" s="30" t="s">
        <v>155</v>
      </c>
      <c r="F21" s="30" t="s">
        <v>156</v>
      </c>
      <c r="G21" s="24" t="s">
        <v>157</v>
      </c>
      <c r="H21" s="24" t="s">
        <v>137</v>
      </c>
      <c r="I21" s="24" t="s">
        <v>170</v>
      </c>
      <c r="J21" s="30">
        <v>4</v>
      </c>
      <c r="K21" s="30">
        <v>80</v>
      </c>
    </row>
    <row r="22" spans="1:11" ht="12.75" customHeight="1">
      <c r="A22" s="30" t="s">
        <v>196</v>
      </c>
      <c r="B22" s="30" t="s">
        <v>165</v>
      </c>
      <c r="C22" s="30" t="s">
        <v>140</v>
      </c>
      <c r="D22" s="30" t="s">
        <v>181</v>
      </c>
      <c r="E22" s="30" t="s">
        <v>162</v>
      </c>
      <c r="F22" s="30" t="s">
        <v>156</v>
      </c>
      <c r="G22" s="24" t="s">
        <v>176</v>
      </c>
      <c r="H22" s="24" t="s">
        <v>142</v>
      </c>
      <c r="I22" s="24" t="s">
        <v>170</v>
      </c>
      <c r="J22" s="30">
        <v>5</v>
      </c>
      <c r="K22" s="30">
        <v>90</v>
      </c>
    </row>
    <row r="26" spans="1:8" ht="12.75" customHeight="1">
      <c r="A26" s="73" t="s">
        <v>42</v>
      </c>
      <c r="B26" s="73" t="s">
        <v>28</v>
      </c>
      <c r="C26" s="73" t="s">
        <v>29</v>
      </c>
      <c r="D26" s="73" t="s">
        <v>30</v>
      </c>
      <c r="E26" s="73" t="s">
        <v>31</v>
      </c>
      <c r="F26" s="73" t="s">
        <v>32</v>
      </c>
      <c r="G26" s="73" t="s">
        <v>25</v>
      </c>
      <c r="H26" s="73" t="s">
        <v>26</v>
      </c>
    </row>
    <row r="27" spans="1:8" ht="12.75" customHeight="1">
      <c r="A27" s="30" t="s">
        <v>197</v>
      </c>
      <c r="B27" s="30" t="s">
        <v>141</v>
      </c>
      <c r="C27" s="30">
        <v>0</v>
      </c>
      <c r="D27" s="24" t="s">
        <v>156</v>
      </c>
      <c r="E27" s="24" t="s">
        <v>142</v>
      </c>
      <c r="F27" s="24" t="s">
        <v>147</v>
      </c>
      <c r="G27" s="30">
        <v>2</v>
      </c>
      <c r="H27" s="30">
        <v>0</v>
      </c>
    </row>
    <row r="28" spans="1:8" ht="12.75" customHeight="1">
      <c r="A28" s="30" t="s">
        <v>198</v>
      </c>
      <c r="B28" s="30" t="s">
        <v>134</v>
      </c>
      <c r="C28" s="30">
        <v>0</v>
      </c>
      <c r="D28" s="24" t="s">
        <v>136</v>
      </c>
      <c r="E28" s="24" t="s">
        <v>137</v>
      </c>
      <c r="F28" s="24" t="s">
        <v>135</v>
      </c>
      <c r="G28" s="30">
        <v>1</v>
      </c>
      <c r="H28" s="30">
        <v>10</v>
      </c>
    </row>
    <row r="29" spans="1:8" ht="12.75" customHeight="1">
      <c r="A29" s="30" t="s">
        <v>199</v>
      </c>
      <c r="B29" s="30" t="s">
        <v>200</v>
      </c>
      <c r="C29" s="30">
        <v>1</v>
      </c>
      <c r="D29" s="24" t="s">
        <v>156</v>
      </c>
      <c r="E29" s="24" t="s">
        <v>157</v>
      </c>
      <c r="F29" s="24" t="s">
        <v>142</v>
      </c>
      <c r="G29" s="30">
        <v>4</v>
      </c>
      <c r="H29" s="30">
        <v>20</v>
      </c>
    </row>
    <row r="30" spans="1:8" ht="12.75" customHeight="1">
      <c r="A30" s="30" t="s">
        <v>201</v>
      </c>
      <c r="B30" s="30" t="s">
        <v>200</v>
      </c>
      <c r="C30" s="30">
        <v>0</v>
      </c>
      <c r="D30" s="24" t="s">
        <v>156</v>
      </c>
      <c r="E30" s="24" t="s">
        <v>157</v>
      </c>
      <c r="F30" s="24" t="s">
        <v>137</v>
      </c>
      <c r="G30" s="30">
        <v>3</v>
      </c>
      <c r="H30" s="30">
        <v>20</v>
      </c>
    </row>
    <row r="31" spans="1:8" ht="12.75" customHeight="1">
      <c r="A31" s="30" t="s">
        <v>202</v>
      </c>
      <c r="B31" s="30" t="s">
        <v>173</v>
      </c>
      <c r="C31" s="30">
        <v>3</v>
      </c>
      <c r="D31" s="24" t="s">
        <v>146</v>
      </c>
      <c r="E31" s="24" t="s">
        <v>142</v>
      </c>
      <c r="F31" s="24" t="s">
        <v>147</v>
      </c>
      <c r="G31" s="30">
        <v>3</v>
      </c>
      <c r="H31" s="30">
        <v>30</v>
      </c>
    </row>
    <row r="32" spans="1:8" ht="12.75" customHeight="1">
      <c r="A32" s="30" t="s">
        <v>203</v>
      </c>
      <c r="B32" s="30" t="s">
        <v>173</v>
      </c>
      <c r="C32" s="30">
        <v>2</v>
      </c>
      <c r="D32" s="24" t="s">
        <v>146</v>
      </c>
      <c r="E32" s="24" t="s">
        <v>157</v>
      </c>
      <c r="F32" s="24" t="s">
        <v>137</v>
      </c>
      <c r="G32" s="30">
        <v>3</v>
      </c>
      <c r="H32" s="30">
        <v>40</v>
      </c>
    </row>
    <row r="33" spans="1:8" ht="12.75" customHeight="1">
      <c r="A33" s="30" t="s">
        <v>204</v>
      </c>
      <c r="B33" s="30" t="s">
        <v>173</v>
      </c>
      <c r="C33" s="30">
        <v>2</v>
      </c>
      <c r="D33" s="24" t="s">
        <v>146</v>
      </c>
      <c r="E33" s="24" t="s">
        <v>157</v>
      </c>
      <c r="F33" s="24" t="s">
        <v>147</v>
      </c>
      <c r="G33" s="30">
        <v>4</v>
      </c>
      <c r="H33" s="30">
        <v>50</v>
      </c>
    </row>
    <row r="37" spans="1:5" ht="12.75" customHeight="1">
      <c r="A37" s="73" t="s">
        <v>41</v>
      </c>
      <c r="B37" s="73" t="s">
        <v>42</v>
      </c>
      <c r="C37" s="73" t="s">
        <v>205</v>
      </c>
      <c r="D37" s="73" t="s">
        <v>206</v>
      </c>
      <c r="E37" s="73" t="s">
        <v>26</v>
      </c>
    </row>
    <row r="38" spans="1:5" ht="12.75" customHeight="1">
      <c r="A38" s="74" t="s">
        <v>9</v>
      </c>
      <c r="B38" s="74" t="s">
        <v>9</v>
      </c>
      <c r="C38" s="30">
        <v>0</v>
      </c>
      <c r="D38" s="30">
        <v>0</v>
      </c>
      <c r="E38" s="30">
        <v>0</v>
      </c>
    </row>
    <row r="39" spans="1:5" ht="24" customHeight="1">
      <c r="A39" s="74" t="s">
        <v>207</v>
      </c>
      <c r="B39" s="30" t="s">
        <v>208</v>
      </c>
      <c r="C39" s="30" t="s">
        <v>209</v>
      </c>
      <c r="D39" s="30">
        <v>2</v>
      </c>
      <c r="E39" s="30">
        <v>20</v>
      </c>
    </row>
    <row r="40" spans="1:5" ht="24" customHeight="1">
      <c r="A40" s="74" t="s">
        <v>210</v>
      </c>
      <c r="B40" s="30" t="s">
        <v>211</v>
      </c>
      <c r="C40" s="30" t="s">
        <v>212</v>
      </c>
      <c r="D40" s="30">
        <v>3</v>
      </c>
      <c r="E40" s="30">
        <v>40</v>
      </c>
    </row>
    <row r="41" spans="1:5" ht="24" customHeight="1">
      <c r="A41" s="74" t="s">
        <v>213</v>
      </c>
      <c r="B41" s="30" t="s">
        <v>214</v>
      </c>
      <c r="C41" s="30" t="s">
        <v>215</v>
      </c>
      <c r="D41" s="30">
        <v>4</v>
      </c>
      <c r="E41" s="30">
        <v>60</v>
      </c>
    </row>
    <row r="42" spans="1:5" ht="24" customHeight="1">
      <c r="A42" s="74" t="s">
        <v>216</v>
      </c>
      <c r="B42" s="30" t="s">
        <v>217</v>
      </c>
      <c r="C42" s="30" t="s">
        <v>218</v>
      </c>
      <c r="D42" s="30">
        <v>5</v>
      </c>
      <c r="E42" s="30">
        <v>80</v>
      </c>
    </row>
    <row r="43" ht="12.75" customHeight="1"/>
    <row r="54" ht="15" customHeight="1"/>
  </sheetData>
  <sheetProtection selectLockedCells="1" selectUnlockedCells="1"/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95" zoomScaleNormal="95" workbookViewId="0" topLeftCell="A10">
      <selection activeCell="A38" sqref="A38:D38"/>
    </sheetView>
  </sheetViews>
  <sheetFormatPr defaultColWidth="10.28125" defaultRowHeight="12.75"/>
  <cols>
    <col min="1" max="1" width="31.421875" style="0" customWidth="1"/>
    <col min="2" max="2" width="11.57421875" style="0" customWidth="1"/>
    <col min="3" max="3" width="11.421875" style="0" customWidth="1"/>
    <col min="4" max="4" width="13.140625" style="0" customWidth="1"/>
    <col min="5" max="7" width="11.57421875" style="0" customWidth="1"/>
    <col min="8" max="8" width="14.8515625" style="0" customWidth="1"/>
    <col min="9" max="16384" width="11.57421875" style="0" customWidth="1"/>
  </cols>
  <sheetData>
    <row r="1" spans="1:5" ht="12.75" customHeight="1">
      <c r="A1" s="73" t="s">
        <v>41</v>
      </c>
      <c r="B1" s="73" t="s">
        <v>42</v>
      </c>
      <c r="C1" s="73" t="s">
        <v>43</v>
      </c>
      <c r="D1" s="73" t="s">
        <v>26</v>
      </c>
      <c r="E1" s="77" t="s">
        <v>219</v>
      </c>
    </row>
    <row r="2" spans="1:4" ht="12.75" customHeight="1">
      <c r="A2" s="30" t="s">
        <v>220</v>
      </c>
      <c r="B2" s="30" t="s">
        <v>221</v>
      </c>
      <c r="C2" s="24" t="s">
        <v>222</v>
      </c>
      <c r="D2" s="30">
        <v>5</v>
      </c>
    </row>
    <row r="3" spans="1:4" ht="12.75" customHeight="1">
      <c r="A3" s="77" t="s">
        <v>223</v>
      </c>
      <c r="B3" s="77" t="s">
        <v>224</v>
      </c>
      <c r="C3" s="78">
        <v>1</v>
      </c>
      <c r="D3" s="77">
        <v>0</v>
      </c>
    </row>
    <row r="4" spans="1:4" ht="12.75" customHeight="1">
      <c r="A4" s="30" t="s">
        <v>225</v>
      </c>
      <c r="B4" s="30" t="s">
        <v>224</v>
      </c>
      <c r="C4" s="24">
        <v>1</v>
      </c>
      <c r="D4" s="30">
        <v>10</v>
      </c>
    </row>
    <row r="5" spans="1:4" ht="12.75" customHeight="1">
      <c r="A5" s="30" t="s">
        <v>226</v>
      </c>
      <c r="B5" s="30" t="s">
        <v>224</v>
      </c>
      <c r="C5" s="24">
        <v>1</v>
      </c>
      <c r="D5" s="30">
        <v>20</v>
      </c>
    </row>
    <row r="6" spans="1:4" ht="12.75" customHeight="1">
      <c r="A6" s="30" t="s">
        <v>227</v>
      </c>
      <c r="B6" s="30" t="s">
        <v>224</v>
      </c>
      <c r="C6" s="24">
        <v>1</v>
      </c>
      <c r="D6" s="30">
        <v>10</v>
      </c>
    </row>
    <row r="7" spans="1:4" ht="12.75" customHeight="1">
      <c r="A7" s="30" t="s">
        <v>228</v>
      </c>
      <c r="B7" s="30" t="s">
        <v>224</v>
      </c>
      <c r="C7" s="24">
        <v>1</v>
      </c>
      <c r="D7" s="30">
        <v>10</v>
      </c>
    </row>
    <row r="8" spans="1:4" ht="12.75" customHeight="1">
      <c r="A8" s="30" t="s">
        <v>229</v>
      </c>
      <c r="B8" s="30" t="s">
        <v>224</v>
      </c>
      <c r="C8" s="24">
        <v>1</v>
      </c>
      <c r="D8" s="30">
        <v>30</v>
      </c>
    </row>
    <row r="9" spans="1:4" ht="12.75" customHeight="1">
      <c r="A9" s="77" t="s">
        <v>230</v>
      </c>
      <c r="B9" s="77" t="s">
        <v>221</v>
      </c>
      <c r="C9" s="78" t="s">
        <v>231</v>
      </c>
      <c r="D9" s="77">
        <v>10</v>
      </c>
    </row>
    <row r="10" spans="1:4" ht="12.75" customHeight="1">
      <c r="A10" s="30" t="s">
        <v>232</v>
      </c>
      <c r="B10" s="30" t="s">
        <v>224</v>
      </c>
      <c r="C10" s="24">
        <v>1</v>
      </c>
      <c r="D10" s="30">
        <v>30</v>
      </c>
    </row>
    <row r="11" spans="1:4" ht="12.75" customHeight="1">
      <c r="A11" s="77" t="s">
        <v>233</v>
      </c>
      <c r="B11" s="77" t="s">
        <v>224</v>
      </c>
      <c r="C11" s="78">
        <v>1</v>
      </c>
      <c r="D11" s="77">
        <v>10</v>
      </c>
    </row>
    <row r="12" spans="1:4" ht="12.75" customHeight="1">
      <c r="A12" s="30" t="s">
        <v>234</v>
      </c>
      <c r="B12" s="30" t="s">
        <v>221</v>
      </c>
      <c r="C12" s="24" t="s">
        <v>222</v>
      </c>
      <c r="D12" s="30">
        <v>5</v>
      </c>
    </row>
    <row r="13" spans="1:4" ht="12.75" customHeight="1">
      <c r="A13" s="30" t="s">
        <v>235</v>
      </c>
      <c r="B13" s="30" t="s">
        <v>221</v>
      </c>
      <c r="C13" s="24">
        <v>1</v>
      </c>
      <c r="D13" s="30">
        <v>0</v>
      </c>
    </row>
    <row r="14" spans="1:4" ht="12.75" customHeight="1">
      <c r="A14" s="30" t="s">
        <v>236</v>
      </c>
      <c r="B14" s="30" t="s">
        <v>224</v>
      </c>
      <c r="C14" s="24">
        <v>1</v>
      </c>
      <c r="D14" s="30">
        <v>20</v>
      </c>
    </row>
    <row r="15" spans="1:4" ht="12.75" customHeight="1">
      <c r="A15" s="30" t="s">
        <v>237</v>
      </c>
      <c r="B15" s="30" t="s">
        <v>221</v>
      </c>
      <c r="C15" s="24">
        <v>1</v>
      </c>
      <c r="D15" s="30">
        <v>10</v>
      </c>
    </row>
    <row r="16" spans="1:4" ht="12.75" customHeight="1">
      <c r="A16" s="30" t="s">
        <v>238</v>
      </c>
      <c r="B16" s="30" t="s">
        <v>224</v>
      </c>
      <c r="C16" s="24">
        <v>1</v>
      </c>
      <c r="D16" s="30">
        <v>20</v>
      </c>
    </row>
    <row r="17" spans="1:4" ht="12.75" customHeight="1">
      <c r="A17" s="30" t="s">
        <v>239</v>
      </c>
      <c r="B17" s="30" t="s">
        <v>221</v>
      </c>
      <c r="C17" s="24">
        <v>1</v>
      </c>
      <c r="D17" s="30">
        <v>30</v>
      </c>
    </row>
    <row r="18" spans="1:4" ht="12.75" customHeight="1">
      <c r="A18" s="30" t="s">
        <v>240</v>
      </c>
      <c r="B18" s="30" t="s">
        <v>221</v>
      </c>
      <c r="C18" s="24">
        <v>1</v>
      </c>
      <c r="D18" s="30">
        <v>20</v>
      </c>
    </row>
    <row r="19" spans="1:4" ht="12.75" customHeight="1">
      <c r="A19" s="30" t="s">
        <v>241</v>
      </c>
      <c r="B19" s="30" t="s">
        <v>224</v>
      </c>
      <c r="C19" s="24" t="s">
        <v>242</v>
      </c>
      <c r="D19" s="30">
        <v>10</v>
      </c>
    </row>
    <row r="20" spans="1:4" ht="12.75" customHeight="1">
      <c r="A20" s="30" t="s">
        <v>243</v>
      </c>
      <c r="B20" s="30" t="s">
        <v>221</v>
      </c>
      <c r="C20" s="24">
        <v>1</v>
      </c>
      <c r="D20" s="30">
        <v>10</v>
      </c>
    </row>
    <row r="21" spans="1:4" ht="12.75" customHeight="1">
      <c r="A21" s="30" t="s">
        <v>244</v>
      </c>
      <c r="B21" s="30" t="s">
        <v>221</v>
      </c>
      <c r="C21" s="24">
        <v>1</v>
      </c>
      <c r="D21" s="30">
        <v>10</v>
      </c>
    </row>
    <row r="22" spans="1:4" ht="12.75" customHeight="1">
      <c r="A22" s="30" t="s">
        <v>245</v>
      </c>
      <c r="B22" s="30" t="s">
        <v>224</v>
      </c>
      <c r="C22" s="24">
        <v>1</v>
      </c>
      <c r="D22" s="30">
        <v>20</v>
      </c>
    </row>
    <row r="23" spans="1:4" ht="12.75" customHeight="1">
      <c r="A23" s="77" t="s">
        <v>246</v>
      </c>
      <c r="B23" s="77" t="s">
        <v>224</v>
      </c>
      <c r="C23" s="78">
        <v>1</v>
      </c>
      <c r="D23" s="77">
        <v>0</v>
      </c>
    </row>
    <row r="24" spans="1:4" ht="12.75" customHeight="1">
      <c r="A24" s="30" t="s">
        <v>247</v>
      </c>
      <c r="B24" s="30" t="s">
        <v>224</v>
      </c>
      <c r="C24" s="24">
        <v>1</v>
      </c>
      <c r="D24" s="30">
        <v>20</v>
      </c>
    </row>
    <row r="25" spans="1:4" ht="12.75" customHeight="1">
      <c r="A25" s="30" t="s">
        <v>248</v>
      </c>
      <c r="B25" s="30" t="s">
        <v>224</v>
      </c>
      <c r="C25" s="24">
        <v>1</v>
      </c>
      <c r="D25" s="30">
        <v>0</v>
      </c>
    </row>
    <row r="26" spans="1:4" ht="12.75" customHeight="1">
      <c r="A26" s="30" t="s">
        <v>249</v>
      </c>
      <c r="B26" s="30" t="s">
        <v>224</v>
      </c>
      <c r="C26" s="24">
        <v>1</v>
      </c>
      <c r="D26" s="30">
        <v>-10</v>
      </c>
    </row>
    <row r="27" spans="1:4" ht="12.75" customHeight="1">
      <c r="A27" s="30" t="s">
        <v>250</v>
      </c>
      <c r="B27" s="30" t="s">
        <v>224</v>
      </c>
      <c r="C27" s="24">
        <v>1</v>
      </c>
      <c r="D27" s="30">
        <v>20</v>
      </c>
    </row>
    <row r="28" spans="1:4" ht="12.75" customHeight="1">
      <c r="A28" s="77" t="s">
        <v>251</v>
      </c>
      <c r="B28" s="77" t="s">
        <v>221</v>
      </c>
      <c r="C28" s="78">
        <v>1</v>
      </c>
      <c r="D28" s="77">
        <v>20</v>
      </c>
    </row>
    <row r="29" spans="1:4" ht="12.75" customHeight="1">
      <c r="A29" s="30" t="s">
        <v>252</v>
      </c>
      <c r="B29" s="30" t="s">
        <v>224</v>
      </c>
      <c r="C29" s="24">
        <v>1</v>
      </c>
      <c r="D29" s="30">
        <v>20</v>
      </c>
    </row>
    <row r="30" spans="1:4" ht="12.75" customHeight="1">
      <c r="A30" s="30" t="s">
        <v>253</v>
      </c>
      <c r="B30" s="30" t="s">
        <v>224</v>
      </c>
      <c r="C30" s="24">
        <v>1</v>
      </c>
      <c r="D30" s="30">
        <v>-10</v>
      </c>
    </row>
    <row r="31" spans="1:4" ht="12.75" customHeight="1">
      <c r="A31" s="30" t="s">
        <v>254</v>
      </c>
      <c r="B31" s="30" t="s">
        <v>224</v>
      </c>
      <c r="C31" s="24">
        <v>1</v>
      </c>
      <c r="D31" s="30">
        <v>20</v>
      </c>
    </row>
    <row r="32" spans="1:4" ht="12.75" customHeight="1">
      <c r="A32" s="30" t="s">
        <v>255</v>
      </c>
      <c r="B32" s="30" t="s">
        <v>224</v>
      </c>
      <c r="C32" s="24">
        <v>1</v>
      </c>
      <c r="D32" s="30">
        <v>20</v>
      </c>
    </row>
    <row r="33" spans="1:4" ht="12.75" customHeight="1">
      <c r="A33" s="30" t="s">
        <v>256</v>
      </c>
      <c r="B33" s="30" t="s">
        <v>224</v>
      </c>
      <c r="C33" s="24">
        <v>1</v>
      </c>
      <c r="D33" s="30">
        <v>10</v>
      </c>
    </row>
    <row r="34" spans="1:4" ht="12.75" customHeight="1">
      <c r="A34" s="30" t="s">
        <v>257</v>
      </c>
      <c r="B34" s="30" t="s">
        <v>224</v>
      </c>
      <c r="C34" s="24">
        <v>1</v>
      </c>
      <c r="D34" s="30">
        <v>10</v>
      </c>
    </row>
    <row r="35" spans="1:4" ht="12.75" customHeight="1">
      <c r="A35" s="30" t="s">
        <v>258</v>
      </c>
      <c r="B35" s="30" t="s">
        <v>224</v>
      </c>
      <c r="C35" s="24">
        <v>1</v>
      </c>
      <c r="D35" s="30">
        <v>-10</v>
      </c>
    </row>
    <row r="36" spans="1:4" ht="12.75" customHeight="1">
      <c r="A36" s="30" t="s">
        <v>259</v>
      </c>
      <c r="B36" s="30" t="s">
        <v>221</v>
      </c>
      <c r="C36" s="24">
        <v>1</v>
      </c>
      <c r="D36" s="30">
        <v>20</v>
      </c>
    </row>
    <row r="37" spans="1:4" ht="12.75" customHeight="1">
      <c r="A37" s="30" t="s">
        <v>260</v>
      </c>
      <c r="B37" s="30" t="s">
        <v>224</v>
      </c>
      <c r="C37" s="24">
        <v>1</v>
      </c>
      <c r="D37" s="30">
        <v>10</v>
      </c>
    </row>
    <row r="38" spans="1:4" ht="12.75" customHeight="1">
      <c r="A38" s="30" t="s">
        <v>261</v>
      </c>
      <c r="B38" s="30" t="s">
        <v>224</v>
      </c>
      <c r="C38" s="24">
        <v>1</v>
      </c>
      <c r="D38" s="30">
        <v>10</v>
      </c>
    </row>
    <row r="39" spans="1:4" ht="12.75" customHeight="1">
      <c r="A39" s="77" t="s">
        <v>262</v>
      </c>
      <c r="B39" s="77" t="s">
        <v>224</v>
      </c>
      <c r="C39" s="78">
        <v>1</v>
      </c>
      <c r="D39" s="77">
        <v>0</v>
      </c>
    </row>
    <row r="40" spans="1:4" ht="12.75" customHeight="1">
      <c r="A40" s="30" t="s">
        <v>263</v>
      </c>
      <c r="B40" s="30" t="s">
        <v>221</v>
      </c>
      <c r="C40" s="24">
        <v>1</v>
      </c>
      <c r="D40" s="30">
        <v>10</v>
      </c>
    </row>
    <row r="41" spans="1:4" ht="12.75" customHeight="1">
      <c r="A41" s="30" t="s">
        <v>264</v>
      </c>
      <c r="B41" s="30" t="s">
        <v>224</v>
      </c>
      <c r="C41" s="24">
        <v>1</v>
      </c>
      <c r="D41" s="30">
        <v>10</v>
      </c>
    </row>
    <row r="42" spans="1:4" ht="12.75" customHeight="1">
      <c r="A42" s="77" t="s">
        <v>265</v>
      </c>
      <c r="B42" s="77" t="s">
        <v>224</v>
      </c>
      <c r="C42" s="78">
        <v>1</v>
      </c>
      <c r="D42" s="77">
        <v>0</v>
      </c>
    </row>
    <row r="43" spans="1:4" ht="12.75" customHeight="1">
      <c r="A43" s="77" t="s">
        <v>266</v>
      </c>
      <c r="B43" s="77" t="s">
        <v>224</v>
      </c>
      <c r="C43" s="78">
        <v>1</v>
      </c>
      <c r="D43" s="77">
        <v>0</v>
      </c>
    </row>
    <row r="44" spans="1:4" ht="12.75" customHeight="1">
      <c r="A44" s="30" t="s">
        <v>267</v>
      </c>
      <c r="B44" s="30" t="s">
        <v>224</v>
      </c>
      <c r="C44" s="24">
        <v>1</v>
      </c>
      <c r="D44" s="30">
        <v>0</v>
      </c>
    </row>
    <row r="45" spans="1:4" ht="12.75" customHeight="1">
      <c r="A45" s="77" t="s">
        <v>268</v>
      </c>
      <c r="B45" s="77" t="s">
        <v>221</v>
      </c>
      <c r="C45" s="78">
        <v>1</v>
      </c>
      <c r="D45" s="77">
        <v>10</v>
      </c>
    </row>
    <row r="46" spans="1:4" ht="12.75" customHeight="1">
      <c r="A46" s="30" t="s">
        <v>269</v>
      </c>
      <c r="B46" s="30" t="s">
        <v>224</v>
      </c>
      <c r="C46" s="24">
        <v>1</v>
      </c>
      <c r="D46" s="30">
        <v>-10</v>
      </c>
    </row>
    <row r="47" spans="1:4" ht="12.75" customHeight="1">
      <c r="A47" s="30" t="s">
        <v>270</v>
      </c>
      <c r="B47" s="30" t="s">
        <v>221</v>
      </c>
      <c r="C47" s="24">
        <v>1</v>
      </c>
      <c r="D47" s="30">
        <v>10</v>
      </c>
    </row>
    <row r="48" spans="1:4" ht="12.75" customHeight="1">
      <c r="A48" s="77" t="s">
        <v>271</v>
      </c>
      <c r="B48" s="77" t="s">
        <v>224</v>
      </c>
      <c r="C48" s="78">
        <v>1</v>
      </c>
      <c r="D48" s="77">
        <v>0</v>
      </c>
    </row>
    <row r="49" spans="1:4" ht="12.75" customHeight="1">
      <c r="A49" s="30" t="s">
        <v>272</v>
      </c>
      <c r="B49" s="30" t="s">
        <v>224</v>
      </c>
      <c r="C49" s="24">
        <v>1</v>
      </c>
      <c r="D49" s="30">
        <v>10</v>
      </c>
    </row>
  </sheetData>
  <sheetProtection selectLockedCells="1" selectUnlockedCells="1"/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95" zoomScaleNormal="95" workbookViewId="0" topLeftCell="A1">
      <selection activeCell="A14" activeCellId="1" sqref="A38:D38 A14"/>
    </sheetView>
  </sheetViews>
  <sheetFormatPr defaultColWidth="10.28125" defaultRowHeight="12.75"/>
  <cols>
    <col min="1" max="1" width="31.00390625" style="0" customWidth="1"/>
    <col min="2" max="2" width="8.140625" style="0" customWidth="1"/>
    <col min="3" max="3" width="31.8515625" style="0" customWidth="1"/>
    <col min="4" max="4" width="5.140625" style="0" customWidth="1"/>
    <col min="5" max="16384" width="11.57421875" style="0" customWidth="1"/>
  </cols>
  <sheetData>
    <row r="1" spans="1:4" ht="12.75" customHeight="1">
      <c r="A1" s="73" t="s">
        <v>54</v>
      </c>
      <c r="B1" s="73" t="s">
        <v>55</v>
      </c>
      <c r="C1" s="73" t="s">
        <v>69</v>
      </c>
      <c r="D1" s="73" t="s">
        <v>26</v>
      </c>
    </row>
    <row r="2" spans="1:4" ht="12.75" customHeight="1">
      <c r="A2" s="30">
        <v>1</v>
      </c>
      <c r="B2" s="30">
        <v>0</v>
      </c>
      <c r="C2" s="30">
        <v>0</v>
      </c>
      <c r="D2" s="30">
        <v>10</v>
      </c>
    </row>
    <row r="3" spans="1:4" ht="12.75" customHeight="1">
      <c r="A3" s="30">
        <v>2</v>
      </c>
      <c r="B3" s="30">
        <v>1</v>
      </c>
      <c r="C3" s="30">
        <v>0</v>
      </c>
      <c r="D3" s="30">
        <v>30</v>
      </c>
    </row>
    <row r="4" spans="1:4" ht="12.75" customHeight="1">
      <c r="A4" s="30">
        <v>3</v>
      </c>
      <c r="B4" s="30">
        <v>1</v>
      </c>
      <c r="C4" s="30">
        <v>0</v>
      </c>
      <c r="D4" s="30">
        <v>60</v>
      </c>
    </row>
    <row r="5" spans="1:4" ht="12.75" customHeight="1">
      <c r="A5" s="30">
        <v>4</v>
      </c>
      <c r="B5" s="30">
        <v>2</v>
      </c>
      <c r="C5" s="30">
        <v>0</v>
      </c>
      <c r="D5" s="30">
        <v>100</v>
      </c>
    </row>
    <row r="6" spans="1:4" ht="12.75" customHeight="1">
      <c r="A6" s="30">
        <v>5</v>
      </c>
      <c r="B6" s="30">
        <v>2</v>
      </c>
      <c r="C6" s="30">
        <v>1</v>
      </c>
      <c r="D6" s="30">
        <v>150</v>
      </c>
    </row>
    <row r="7" spans="1:4" ht="12.75" customHeight="1">
      <c r="A7" s="30">
        <v>6</v>
      </c>
      <c r="B7" s="30">
        <v>3</v>
      </c>
      <c r="C7" s="30">
        <v>1</v>
      </c>
      <c r="D7" s="30">
        <v>210</v>
      </c>
    </row>
    <row r="8" spans="1:4" ht="12.75" customHeight="1">
      <c r="A8" s="30">
        <v>7</v>
      </c>
      <c r="B8" s="30">
        <v>3</v>
      </c>
      <c r="C8" s="30">
        <v>2</v>
      </c>
      <c r="D8" s="30">
        <v>280</v>
      </c>
    </row>
    <row r="9" spans="1:4" ht="12.75" customHeight="1">
      <c r="A9" s="30">
        <v>8</v>
      </c>
      <c r="B9" s="30">
        <v>4</v>
      </c>
      <c r="C9" s="30">
        <v>2</v>
      </c>
      <c r="D9" s="30">
        <v>360</v>
      </c>
    </row>
    <row r="10" spans="1:4" ht="12.75" customHeight="1">
      <c r="A10" s="30">
        <v>9</v>
      </c>
      <c r="B10" s="30">
        <v>4</v>
      </c>
      <c r="C10" s="30">
        <v>3</v>
      </c>
      <c r="D10" s="30">
        <v>450</v>
      </c>
    </row>
    <row r="11" spans="1:4" ht="12.75" customHeight="1">
      <c r="A11" s="30">
        <v>10</v>
      </c>
      <c r="B11" s="30">
        <v>5</v>
      </c>
      <c r="C11" s="30">
        <v>3</v>
      </c>
      <c r="D11" s="30">
        <v>550</v>
      </c>
    </row>
    <row r="12" spans="1:4" ht="12.75" customHeight="1">
      <c r="A12" s="24" t="s">
        <v>273</v>
      </c>
      <c r="B12" s="30">
        <v>3</v>
      </c>
      <c r="C12" s="30">
        <v>2</v>
      </c>
      <c r="D12" s="30">
        <v>100</v>
      </c>
    </row>
    <row r="13" spans="1:4" ht="12.75" customHeight="1">
      <c r="A13" s="24" t="s">
        <v>60</v>
      </c>
      <c r="B13" s="30" t="s">
        <v>141</v>
      </c>
      <c r="C13" s="30" t="s">
        <v>141</v>
      </c>
      <c r="D13" s="30">
        <v>0</v>
      </c>
    </row>
    <row r="14" ht="12.75" customHeight="1">
      <c r="A14" t="s">
        <v>274</v>
      </c>
    </row>
    <row r="16" spans="1:3" ht="12.75" customHeight="1">
      <c r="A16" s="73" t="s">
        <v>275</v>
      </c>
      <c r="C16" s="73" t="s">
        <v>276</v>
      </c>
    </row>
    <row r="17" spans="1:3" ht="12.75" customHeight="1">
      <c r="A17" s="30" t="s">
        <v>277</v>
      </c>
      <c r="C17" s="30" t="s">
        <v>278</v>
      </c>
    </row>
    <row r="18" spans="1:3" ht="12.75" customHeight="1">
      <c r="A18" s="30" t="s">
        <v>279</v>
      </c>
      <c r="C18" s="30" t="s">
        <v>280</v>
      </c>
    </row>
    <row r="19" spans="1:3" ht="12.75" customHeight="1">
      <c r="A19" s="30" t="s">
        <v>281</v>
      </c>
      <c r="C19" s="30" t="s">
        <v>282</v>
      </c>
    </row>
    <row r="20" spans="1:3" ht="12.75" customHeight="1">
      <c r="A20" s="30" t="s">
        <v>283</v>
      </c>
      <c r="C20" s="30" t="s">
        <v>284</v>
      </c>
    </row>
    <row r="21" spans="1:3" ht="12.75" customHeight="1">
      <c r="A21" s="30" t="s">
        <v>285</v>
      </c>
      <c r="C21" s="30" t="s">
        <v>286</v>
      </c>
    </row>
    <row r="22" spans="1:3" ht="12.75" customHeight="1">
      <c r="A22" s="30" t="s">
        <v>287</v>
      </c>
      <c r="C22" s="30" t="s">
        <v>288</v>
      </c>
    </row>
    <row r="23" spans="1:3" ht="12.75" customHeight="1">
      <c r="A23" s="30" t="s">
        <v>289</v>
      </c>
      <c r="C23" s="30" t="s">
        <v>290</v>
      </c>
    </row>
    <row r="24" spans="1:3" ht="12.75" customHeight="1">
      <c r="A24" s="30" t="s">
        <v>291</v>
      </c>
      <c r="C24" s="30" t="s">
        <v>292</v>
      </c>
    </row>
    <row r="25" spans="1:3" ht="12.75" customHeight="1">
      <c r="A25" s="30" t="s">
        <v>293</v>
      </c>
      <c r="C25" s="30" t="s">
        <v>294</v>
      </c>
    </row>
    <row r="26" spans="1:3" ht="12.75" customHeight="1">
      <c r="A26" s="30" t="s">
        <v>295</v>
      </c>
      <c r="C26" s="30" t="s">
        <v>296</v>
      </c>
    </row>
    <row r="27" spans="1:3" ht="12.75" customHeight="1">
      <c r="A27" s="30" t="s">
        <v>297</v>
      </c>
      <c r="C27" s="30" t="s">
        <v>298</v>
      </c>
    </row>
    <row r="28" spans="1:3" ht="12.75" customHeight="1">
      <c r="A28" s="30" t="s">
        <v>299</v>
      </c>
      <c r="C28" s="30" t="s">
        <v>300</v>
      </c>
    </row>
    <row r="29" spans="1:3" ht="12.75" customHeight="1">
      <c r="A29" s="30" t="s">
        <v>301</v>
      </c>
      <c r="C29" s="30" t="s">
        <v>302</v>
      </c>
    </row>
    <row r="30" ht="12.75" customHeight="1">
      <c r="A30" s="30" t="s">
        <v>303</v>
      </c>
    </row>
    <row r="32" spans="1:3" ht="12.75" customHeight="1">
      <c r="A32" s="73" t="s">
        <v>304</v>
      </c>
      <c r="C32" s="73" t="s">
        <v>305</v>
      </c>
    </row>
    <row r="33" spans="1:3" ht="12.75" customHeight="1">
      <c r="A33" t="s">
        <v>225</v>
      </c>
      <c r="C33" s="30" t="s">
        <v>306</v>
      </c>
    </row>
    <row r="34" spans="1:3" ht="12.75" customHeight="1">
      <c r="A34" t="s">
        <v>227</v>
      </c>
      <c r="C34" s="30" t="s">
        <v>307</v>
      </c>
    </row>
    <row r="35" spans="1:3" ht="12.75" customHeight="1">
      <c r="A35" t="s">
        <v>308</v>
      </c>
      <c r="C35" s="30" t="s">
        <v>309</v>
      </c>
    </row>
    <row r="36" spans="1:3" ht="12.75" customHeight="1">
      <c r="A36" t="s">
        <v>310</v>
      </c>
      <c r="C36" s="30" t="s">
        <v>311</v>
      </c>
    </row>
    <row r="37" spans="1:3" ht="12.75" customHeight="1">
      <c r="A37" t="s">
        <v>312</v>
      </c>
      <c r="C37" s="30" t="s">
        <v>254</v>
      </c>
    </row>
    <row r="38" spans="1:3" ht="12.75" customHeight="1">
      <c r="A38" t="s">
        <v>313</v>
      </c>
      <c r="C38" s="30" t="s">
        <v>314</v>
      </c>
    </row>
    <row r="39" spans="1:3" ht="12.75" customHeight="1">
      <c r="A39" t="s">
        <v>315</v>
      </c>
      <c r="C39" s="30" t="s">
        <v>316</v>
      </c>
    </row>
    <row r="40" spans="1:3" ht="12.75" customHeight="1">
      <c r="A40" t="s">
        <v>317</v>
      </c>
      <c r="C40" s="30" t="s">
        <v>318</v>
      </c>
    </row>
    <row r="41" ht="12.75" customHeight="1">
      <c r="A41" t="s">
        <v>272</v>
      </c>
    </row>
  </sheetData>
  <sheetProtection selectLockedCells="1" selectUnlockedCells="1"/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2018-06-29T15:50:02Z</cp:lastPrinted>
  <dcterms:created xsi:type="dcterms:W3CDTF">2017-10-20T21:41:04Z</dcterms:created>
  <dcterms:modified xsi:type="dcterms:W3CDTF">2018-07-05T15:56:52Z</dcterms:modified>
  <cp:category/>
  <cp:version/>
  <cp:contentType/>
  <cp:contentStatus/>
  <cp:revision>402</cp:revision>
</cp:coreProperties>
</file>